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heses for Pure\"/>
    </mc:Choice>
  </mc:AlternateContent>
  <xr:revisionPtr revIDLastSave="0" documentId="8_{B0F457A8-6DE1-4BAD-9D95-9BEA5DD8762C}" xr6:coauthVersionLast="47" xr6:coauthVersionMax="47" xr10:uidLastSave="{00000000-0000-0000-0000-000000000000}"/>
  <bookViews>
    <workbookView xWindow="-108" yWindow="-108" windowWidth="23256" windowHeight="12576" tabRatio="766" xr2:uid="{00000000-000D-0000-FFFF-FFFF00000000}"/>
  </bookViews>
  <sheets>
    <sheet name="Main List" sheetId="1" r:id="rId1"/>
    <sheet name="City" sheetId="2" r:id="rId2"/>
    <sheet name="Artist" sheetId="3" r:id="rId3"/>
    <sheet name="Location" sheetId="4" r:id="rId4"/>
    <sheet name="Returned Status" sheetId="5" r:id="rId5"/>
    <sheet name="List of Returned" sheetId="7" r:id="rId6"/>
    <sheet name="Ret. - City" sheetId="6" r:id="rId7"/>
    <sheet name="Ret. - Artist" sheetId="8" r:id="rId8"/>
    <sheet name="Ret. - Location" sheetId="14" r:id="rId9"/>
    <sheet name="List of Not Ret. Works" sheetId="9" r:id="rId10"/>
    <sheet name="NR - City" sheetId="11" r:id="rId11"/>
    <sheet name="NR - Artist" sheetId="15" r:id="rId12"/>
    <sheet name="List of Location in France" sheetId="13" r:id="rId13"/>
    <sheet name="Location in France" sheetId="12" r:id="rId14"/>
    <sheet name="List of Paintings fr Pitti" sheetId="18" r:id="rId15"/>
    <sheet name="Artist - Palazzo Pitti" sheetId="19" r:id="rId16"/>
  </sheets>
  <definedNames>
    <definedName name="_xlnm._FilterDatabase" localSheetId="12" hidden="1">'List of Location in France'!$A$4:$O$97</definedName>
    <definedName name="_xlnm._FilterDatabase" localSheetId="9" hidden="1">'List of Not Ret. Works'!$A$4:$O$102</definedName>
    <definedName name="_xlnm._FilterDatabase" localSheetId="14" hidden="1">'List of Paintings fr Pitti'!$A$3:$O$3</definedName>
    <definedName name="_xlnm._FilterDatabase" localSheetId="5" hidden="1">'List of Returned'!$A$4:$O$116</definedName>
    <definedName name="_xlnm._FilterDatabase" localSheetId="0" hidden="1">'Main List'!$A$4:$O$214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  <pivotCache cacheId="8" r:id="rId25"/>
    <pivotCache cacheId="9" r:id="rId26"/>
    <pivotCache cacheId="10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4" i="8"/>
  <c r="C14" i="8"/>
  <c r="D14" i="8" s="1"/>
  <c r="D5" i="6"/>
  <c r="D6" i="6"/>
  <c r="D7" i="6"/>
  <c r="D8" i="6"/>
  <c r="D9" i="6"/>
  <c r="D10" i="6"/>
  <c r="D11" i="6"/>
  <c r="D12" i="6"/>
  <c r="D13" i="6"/>
  <c r="D14" i="6"/>
  <c r="D4" i="6"/>
  <c r="C15" i="6"/>
  <c r="D15" i="6" s="1"/>
  <c r="C17" i="15"/>
  <c r="C19" i="15"/>
  <c r="C7" i="11"/>
  <c r="C9" i="11"/>
  <c r="C15" i="15"/>
  <c r="C18" i="15"/>
  <c r="C15" i="11"/>
  <c r="C10" i="11"/>
  <c r="C14" i="15"/>
  <c r="C16" i="15"/>
  <c r="C13" i="11"/>
  <c r="C11" i="11"/>
  <c r="C17" i="11"/>
  <c r="C10" i="15"/>
  <c r="C13" i="15"/>
  <c r="C5" i="11"/>
  <c r="C4" i="11"/>
  <c r="C9" i="15"/>
  <c r="C12" i="15"/>
  <c r="C16" i="11"/>
  <c r="C6" i="11"/>
  <c r="C5" i="15"/>
  <c r="C7" i="15"/>
  <c r="C8" i="11"/>
  <c r="C8" i="15"/>
  <c r="C4" i="15"/>
  <c r="C11" i="15"/>
  <c r="C12" i="11"/>
  <c r="C14" i="11"/>
  <c r="C6" i="15"/>
  <c r="C20" i="15" l="1"/>
  <c r="D9" i="11"/>
  <c r="D13" i="11"/>
  <c r="D17" i="11"/>
  <c r="D5" i="11"/>
  <c r="D15" i="11"/>
  <c r="D6" i="11"/>
  <c r="D10" i="11"/>
  <c r="D14" i="11"/>
  <c r="D7" i="11"/>
  <c r="D11" i="11"/>
  <c r="C18" i="11"/>
  <c r="D18" i="11" s="1"/>
  <c r="D4" i="11"/>
  <c r="D8" i="11"/>
  <c r="D12" i="11"/>
  <c r="D16" i="11"/>
  <c r="D8" i="15"/>
  <c r="D18" i="15"/>
  <c r="D12" i="15"/>
  <c r="D7" i="15"/>
  <c r="D15" i="15"/>
  <c r="D5" i="15"/>
  <c r="D19" i="15"/>
  <c r="D17" i="15"/>
  <c r="D9" i="15"/>
  <c r="D20" i="15"/>
  <c r="D4" i="15"/>
  <c r="D11" i="15"/>
  <c r="D13" i="15"/>
  <c r="D14" i="15"/>
  <c r="D6" i="15"/>
  <c r="D10" i="15"/>
  <c r="D16" i="15"/>
</calcChain>
</file>

<file path=xl/sharedStrings.xml><?xml version="1.0" encoding="utf-8"?>
<sst xmlns="http://schemas.openxmlformats.org/spreadsheetml/2006/main" count="5955" uniqueCount="687">
  <si>
    <t>Title</t>
  </si>
  <si>
    <t>Artist</t>
  </si>
  <si>
    <t>Original Location</t>
  </si>
  <si>
    <t>City</t>
  </si>
  <si>
    <t>Confiscation Date</t>
  </si>
  <si>
    <t>Returned?</t>
  </si>
  <si>
    <t>Location in France</t>
  </si>
  <si>
    <t>Date in France</t>
  </si>
  <si>
    <t>Return Date</t>
  </si>
  <si>
    <t>Return Location</t>
  </si>
  <si>
    <t>Air</t>
  </si>
  <si>
    <t>Albani</t>
  </si>
  <si>
    <t>Gallery</t>
  </si>
  <si>
    <t>Turin</t>
  </si>
  <si>
    <t>Feb/Mar 1799</t>
  </si>
  <si>
    <t>Yes</t>
  </si>
  <si>
    <t>Pinacoteca</t>
  </si>
  <si>
    <t>Water</t>
  </si>
  <si>
    <t>Fire</t>
  </si>
  <si>
    <t>Earth</t>
  </si>
  <si>
    <t>Adam and Eve</t>
  </si>
  <si>
    <t>No</t>
  </si>
  <si>
    <t>Brussels</t>
  </si>
  <si>
    <t>Rest on the Flight to Egypt</t>
  </si>
  <si>
    <t>Palais de Saint-Cloud</t>
  </si>
  <si>
    <t>1802-1815</t>
  </si>
  <si>
    <t>*noted to be in Fontainebleau in 1889</t>
  </si>
  <si>
    <t>The Angel presting the instruments of the Passion to Christ</t>
  </si>
  <si>
    <t>Capucines Church</t>
  </si>
  <si>
    <t>Savona</t>
  </si>
  <si>
    <t>Palais de Compiegne, Compiegne</t>
  </si>
  <si>
    <t>The Annunciation</t>
  </si>
  <si>
    <t>Barocci</t>
  </si>
  <si>
    <t>The Ascention of Christ</t>
  </si>
  <si>
    <t>Beccafumi</t>
  </si>
  <si>
    <t>Church of Christ and Mary (deleted)</t>
  </si>
  <si>
    <t>Genoa</t>
  </si>
  <si>
    <t>Yes/Lost</t>
  </si>
  <si>
    <t>Disappeared</t>
  </si>
  <si>
    <t>Lost</t>
  </si>
  <si>
    <t>The Deposition</t>
  </si>
  <si>
    <t>Lazzari (Donato Bramante)</t>
  </si>
  <si>
    <t>Collection of 6 works* (altarpiece?)</t>
  </si>
  <si>
    <t>Brea</t>
  </si>
  <si>
    <t>San Giacomo (deleted)</t>
  </si>
  <si>
    <t>Cathedral</t>
  </si>
  <si>
    <t>*Included: Assumption, Adoration of Virgin and St Joseph, Mystical Marriage of Ste Catherine, Ecce Homo, St. Peter, and St. Francis</t>
  </si>
  <si>
    <t>The Birth of Jesus</t>
  </si>
  <si>
    <t>Cambiaso</t>
  </si>
  <si>
    <t>Carracci (Annibale)</t>
  </si>
  <si>
    <t>The breaking of the bread</t>
  </si>
  <si>
    <t>St Francis (deleted)</t>
  </si>
  <si>
    <t>Spezia</t>
  </si>
  <si>
    <t>St George killing the dragon</t>
  </si>
  <si>
    <t>Castagno</t>
  </si>
  <si>
    <t>Levanto</t>
  </si>
  <si>
    <t>The death of Ste Francoise</t>
  </si>
  <si>
    <t>Castelli</t>
  </si>
  <si>
    <t>St Philip (from a deleted convent)</t>
  </si>
  <si>
    <t>Adoration of the Shepherds</t>
  </si>
  <si>
    <t>Fasolo</t>
  </si>
  <si>
    <t>Chiavari</t>
  </si>
  <si>
    <t>No/Lost</t>
  </si>
  <si>
    <t>Paris</t>
  </si>
  <si>
    <t>The family of the Virgin</t>
  </si>
  <si>
    <t>Feb 1812</t>
  </si>
  <si>
    <t>The Virgin, Child and angels in adoration</t>
  </si>
  <si>
    <t>Lippi, Filippino</t>
  </si>
  <si>
    <t>St Theodore (deleted)</t>
  </si>
  <si>
    <t>Palazzo Bianco</t>
  </si>
  <si>
    <t>Il Gentileschi</t>
  </si>
  <si>
    <t>Tryptich- Naitivity, St Francis and Sixtus IV, St Anthony of Padova and Cardinal Giuliano della Rovere</t>
  </si>
  <si>
    <t>Mazone</t>
  </si>
  <si>
    <t>Family Chapel of Sixtus IV</t>
  </si>
  <si>
    <t>*Bought by Denon for the Louvre- 3,000francs</t>
  </si>
  <si>
    <t>Noli me Tangere</t>
  </si>
  <si>
    <t>Eglise des Recollets (deleted)</t>
  </si>
  <si>
    <t>The Immaculate Conception</t>
  </si>
  <si>
    <t>Museum, Lyon</t>
  </si>
  <si>
    <t>The Communion of St Jerome</t>
  </si>
  <si>
    <t>S Francesco di Paulo (deleted)</t>
  </si>
  <si>
    <t>*State of the Church- was it destroyed? Replaced/rebuilt?</t>
  </si>
  <si>
    <t>The Martyrdom of St Etienne</t>
  </si>
  <si>
    <t>Giulio Romano</t>
  </si>
  <si>
    <t>St Etienne</t>
  </si>
  <si>
    <t>Apr 1812</t>
  </si>
  <si>
    <t>*offered to Napoleon in Apr 1812 by the city of Genoa</t>
  </si>
  <si>
    <t>Apollo skinning Marsyas</t>
  </si>
  <si>
    <t>Guido Reni</t>
  </si>
  <si>
    <t>Museum, Toulouse</t>
  </si>
  <si>
    <t>St John in the desert</t>
  </si>
  <si>
    <t>Museum, Dijon</t>
  </si>
  <si>
    <t>The Holy Family</t>
  </si>
  <si>
    <t>28 July 1801</t>
  </si>
  <si>
    <t>The Four Doctors of the Church: St Augustin, Gregory, Jerome and Ambrose with the 4 symbols of the Evangelists</t>
  </si>
  <si>
    <t>Sacchi, Pier-Francesco</t>
  </si>
  <si>
    <t>San Ugo (deleted)</t>
  </si>
  <si>
    <t>The Virgin, Child and angel showing the attributed of power and government</t>
  </si>
  <si>
    <t>Strozzi, Bernardo</t>
  </si>
  <si>
    <t>Tribunal</t>
  </si>
  <si>
    <t>Chateau de Maisons- Lafitte</t>
  </si>
  <si>
    <t>?</t>
  </si>
  <si>
    <t>Jesus surrounded by Doctors</t>
  </si>
  <si>
    <t>Garofalo (Benvenuto Tisi)</t>
  </si>
  <si>
    <t>The Virgin enthroned with St Peter, Augustin, Jerome, Peter the Martyr, Margaret and two patrons</t>
  </si>
  <si>
    <t>Tuccio, Andrea da</t>
  </si>
  <si>
    <t>The Virgin in Glory with St Francis</t>
  </si>
  <si>
    <t>The Virgin presenting a flower to baby Jesus</t>
  </si>
  <si>
    <t>unknown</t>
  </si>
  <si>
    <t>The sacrifice of Abraham</t>
  </si>
  <si>
    <t>Sodoma</t>
  </si>
  <si>
    <t>Dome</t>
  </si>
  <si>
    <t>Pisa</t>
  </si>
  <si>
    <t>Saint Benoit</t>
  </si>
  <si>
    <t>Campo-Santa (from a deleted convent)</t>
  </si>
  <si>
    <t>The Virgin with Angels</t>
  </si>
  <si>
    <t>Cimabue</t>
  </si>
  <si>
    <t>St Francis receiving the Stigmas</t>
  </si>
  <si>
    <t>Giotto di Bondone</t>
  </si>
  <si>
    <t>Convent of San Francesco (deleted)</t>
  </si>
  <si>
    <t>The Triumph of St Thomas Acquino</t>
  </si>
  <si>
    <t>Gozzoli</t>
  </si>
  <si>
    <t>The Coronation of the Virgin</t>
  </si>
  <si>
    <t>Machiavelli, Zanobi de'</t>
  </si>
  <si>
    <t>Santa Croce (deleted)</t>
  </si>
  <si>
    <t>Close to Pisa</t>
  </si>
  <si>
    <t>The Funeral of St Bernard</t>
  </si>
  <si>
    <t>Chapel of Campo-Sarto</t>
  </si>
  <si>
    <t>Tryptich with Virgin and Child at centre</t>
  </si>
  <si>
    <t>Taddeo di Bartolo</t>
  </si>
  <si>
    <t>San Paolo all'Orto (deleted)</t>
  </si>
  <si>
    <t>Museum, Grenoble</t>
  </si>
  <si>
    <t>The Virgin and Child</t>
  </si>
  <si>
    <t>Vanni, Turino</t>
  </si>
  <si>
    <t>Convent of St Sylvester (deleted)</t>
  </si>
  <si>
    <t>The Visitation</t>
  </si>
  <si>
    <t>Guercino</t>
  </si>
  <si>
    <t>Modena</t>
  </si>
  <si>
    <t>19 June 1796</t>
  </si>
  <si>
    <t>Rouen</t>
  </si>
  <si>
    <t>The Trinity with St Germinian, Francis, Sebastian and other saints</t>
  </si>
  <si>
    <t>Notre-Dame Paris</t>
  </si>
  <si>
    <t>18 Apr 1802</t>
  </si>
  <si>
    <t>Protectors of Modena: Sts George, John the Baptist, Peter and Germinian</t>
  </si>
  <si>
    <t>31 July 1797</t>
  </si>
  <si>
    <t>Apparition of the Virgin to St Luke and Catherine</t>
  </si>
  <si>
    <t>The Virgin, St George and other saints</t>
  </si>
  <si>
    <t>Procaccini</t>
  </si>
  <si>
    <t>St Francis offering flowers to Jesus</t>
  </si>
  <si>
    <t>Spada, Lionello</t>
  </si>
  <si>
    <t>The Crucifixion of St Peter</t>
  </si>
  <si>
    <t>22 May 1796</t>
  </si>
  <si>
    <t>La Decollation de Saint Jean et Paul</t>
  </si>
  <si>
    <t>Toulouse</t>
  </si>
  <si>
    <t>Mars, Venus and Love</t>
  </si>
  <si>
    <t>The Lamentation of Christ by the Virgin</t>
  </si>
  <si>
    <t>Museum, Rennes</t>
  </si>
  <si>
    <t>Amnon and Thamar</t>
  </si>
  <si>
    <t>Le Songe de Jacob</t>
  </si>
  <si>
    <t>Nancy</t>
  </si>
  <si>
    <t>The Death of Clorinda</t>
  </si>
  <si>
    <t>St Roch in prison</t>
  </si>
  <si>
    <t>Roman Charity (Xantippe, daughter of Cimon l'Athenien, visiting her aged father in prison)</t>
  </si>
  <si>
    <t>Andrea Sacchi</t>
  </si>
  <si>
    <t>The Chastity of Joseph</t>
  </si>
  <si>
    <t>Museum, Lille</t>
  </si>
  <si>
    <t>Rinaldo and Armide</t>
  </si>
  <si>
    <t>Tiarini, Alessandro</t>
  </si>
  <si>
    <t>*Palais de St Cloud under the Empire, remained in France in 1815</t>
  </si>
  <si>
    <t>The Virgin, St. John the Baptist and Lucy</t>
  </si>
  <si>
    <t>The Adultress</t>
  </si>
  <si>
    <t>Titian</t>
  </si>
  <si>
    <t>Museum, Bordeaux</t>
  </si>
  <si>
    <t>The Calling of St Peter and Andrew</t>
  </si>
  <si>
    <t>Ghisoni</t>
  </si>
  <si>
    <t>24 Feb 1797</t>
  </si>
  <si>
    <t>27 July 1798</t>
  </si>
  <si>
    <t>Christ Crowned with Thorns</t>
  </si>
  <si>
    <t>Caravaggio</t>
  </si>
  <si>
    <t>25 Oct 1796</t>
  </si>
  <si>
    <t>Musee, Bordeaux</t>
  </si>
  <si>
    <t>Saint Sebastien panse par une vieille femme</t>
  </si>
  <si>
    <t>School of Caravaggio</t>
  </si>
  <si>
    <t>Tours</t>
  </si>
  <si>
    <t>The Mystical Marriage of Ste Catherine of Alexandria</t>
  </si>
  <si>
    <t>Musee, Chambery</t>
  </si>
  <si>
    <t>Salome receiving the head of St John the Baptist</t>
  </si>
  <si>
    <t>Musee, Mayence</t>
  </si>
  <si>
    <t>Saint Peter</t>
  </si>
  <si>
    <t>Musee, Saint-Quentin</t>
  </si>
  <si>
    <t>Saint Paul</t>
  </si>
  <si>
    <t>Fontainebleau/ later removed to the Louvre</t>
  </si>
  <si>
    <t>*Removed from Fontainebleau post-1815</t>
  </si>
  <si>
    <t>The Adoration of Christ by Angels, St. Sebastian, St Bonaventure</t>
  </si>
  <si>
    <t>The Martyrdom of Ste Victory</t>
  </si>
  <si>
    <t>Burrini</t>
  </si>
  <si>
    <t>after the Empire</t>
  </si>
  <si>
    <t>St Bernard of Siena delivering the city of Carpi</t>
  </si>
  <si>
    <t>Carracci (Ludovico)</t>
  </si>
  <si>
    <t>Apr 1802</t>
  </si>
  <si>
    <t>The Maryrdom of St Peter and Paul</t>
  </si>
  <si>
    <t>The Marriage of the Virgin</t>
  </si>
  <si>
    <t>Gennaro</t>
  </si>
  <si>
    <t>Self-Portrait</t>
  </si>
  <si>
    <t>The Virgin, Child and St Joseph</t>
  </si>
  <si>
    <t>School of Mazzola</t>
  </si>
  <si>
    <t>Night (copy of Corregio)</t>
  </si>
  <si>
    <t>A Triumph</t>
  </si>
  <si>
    <t>A Battle</t>
  </si>
  <si>
    <t>Path of a Bridge</t>
  </si>
  <si>
    <t>The Purification of the Virgin</t>
  </si>
  <si>
    <t>Sleeping Baby Jesus</t>
  </si>
  <si>
    <t>Museum, Clermont-Ferrand</t>
  </si>
  <si>
    <t>Christ on the Cross with Madeleine</t>
  </si>
  <si>
    <t>Christ on the Cross between two thieves</t>
  </si>
  <si>
    <t>Cavaliere delle Pomerance</t>
  </si>
  <si>
    <t>The Martyrdom of St Christopher</t>
  </si>
  <si>
    <t>Museum, Epernay</t>
  </si>
  <si>
    <t>The Return of the Prodigal child</t>
  </si>
  <si>
    <t>The Marriage of St Catherine</t>
  </si>
  <si>
    <t>Bell'Aria Castle</t>
  </si>
  <si>
    <t>29 Oct 1796</t>
  </si>
  <si>
    <t>The Virgin, baby Jesus, St Joseph and Ste Barbara</t>
  </si>
  <si>
    <t>Michelangelo de Lucca</t>
  </si>
  <si>
    <t>Carmine Church</t>
  </si>
  <si>
    <t>Parma</t>
  </si>
  <si>
    <t>3 May 1803</t>
  </si>
  <si>
    <t>The Virgin, baby Jesus, St John the Baptist and St Etienne?</t>
  </si>
  <si>
    <t>The Virgin, baby Jesus, St Sebastian and Roch?</t>
  </si>
  <si>
    <t>Saint Francis receiving the stigmas</t>
  </si>
  <si>
    <t>Badalocchi</t>
  </si>
  <si>
    <t>The Virgin, Sts Anthony and George</t>
  </si>
  <si>
    <t>Lyon</t>
  </si>
  <si>
    <t>The Virgin and Child appearing to St Francis and Ste Claire</t>
  </si>
  <si>
    <r>
      <t>The Supper (La C</t>
    </r>
    <r>
      <rPr>
        <sz val="12"/>
        <color theme="1"/>
        <rFont val="Calibri"/>
        <family val="2"/>
      </rPr>
      <t>è</t>
    </r>
    <r>
      <rPr>
        <sz val="12"/>
        <color theme="1"/>
        <rFont val="Times New Roman"/>
        <family val="1"/>
      </rPr>
      <t>ne)</t>
    </r>
  </si>
  <si>
    <t>Mazzolino</t>
  </si>
  <si>
    <t>Saint Sulpice, Paris</t>
  </si>
  <si>
    <t>The Conception</t>
  </si>
  <si>
    <t>St. Francis</t>
  </si>
  <si>
    <t>Adoration of the Shepherds (after Corregio)</t>
  </si>
  <si>
    <t>Ste Elizabeth, Paris</t>
  </si>
  <si>
    <t>The Virgin and Child with St John the Baptist, Cosimo, Damien, Apollonie, Catherine and Paul</t>
  </si>
  <si>
    <t>The Virgin and Child with St Louis Gonzaga and St Stanislas Kostka</t>
  </si>
  <si>
    <t>Lo Spagnuolo</t>
  </si>
  <si>
    <t>St Roch</t>
  </si>
  <si>
    <t>The Assumption with St Cosimo and Damian</t>
  </si>
  <si>
    <t>St Philippe-du-Roule, Paris</t>
  </si>
  <si>
    <t>The Entombment of Christ</t>
  </si>
  <si>
    <t>Paradise</t>
  </si>
  <si>
    <t>Lanfranco</t>
  </si>
  <si>
    <t>Saint Conrad</t>
  </si>
  <si>
    <t>Saint Alexis</t>
  </si>
  <si>
    <t>Aug 1804</t>
  </si>
  <si>
    <t>The Virgin, Child, St Peter and Lucy</t>
  </si>
  <si>
    <t>Mazzola</t>
  </si>
  <si>
    <t>Saint Jacques-du-Haut-Pas, Paris</t>
  </si>
  <si>
    <t>The Virgin, Child between St Charles Borromee and Felix de Cantalice</t>
  </si>
  <si>
    <t>Descent from the Cross</t>
  </si>
  <si>
    <t>Raibolini, Francesco</t>
  </si>
  <si>
    <t>St John the Evangelist</t>
  </si>
  <si>
    <t>The Miracle of St Maurus</t>
  </si>
  <si>
    <t>Ricci</t>
  </si>
  <si>
    <t>St Gregory and Vital interceding before the Virgin in favour of the sould of Purgatory</t>
  </si>
  <si>
    <t>Saint Gervais, Paris</t>
  </si>
  <si>
    <t>The Virgin and Child adored by St Jerome and Augstine, bishop of Hippone</t>
  </si>
  <si>
    <t>Rondani</t>
  </si>
  <si>
    <t>Chiesa dei Ereminati</t>
  </si>
  <si>
    <t>The Baptism of Christ</t>
  </si>
  <si>
    <t>Fiamminghino</t>
  </si>
  <si>
    <t>San Quintino</t>
  </si>
  <si>
    <t>The Virgin, Baby Jesus, Ste Madeline and Jerome</t>
  </si>
  <si>
    <t>Corregio</t>
  </si>
  <si>
    <t>Academy of Fine Arts</t>
  </si>
  <si>
    <t>May 1796</t>
  </si>
  <si>
    <t>The Martyrdom of St Placide and Ste Flavie?</t>
  </si>
  <si>
    <t>Crucifixion with Ste Catherine and St Francis</t>
  </si>
  <si>
    <t>Adoration of the Magi</t>
  </si>
  <si>
    <t>Christ in Glory with Sts Sebastian and Roch</t>
  </si>
  <si>
    <t>Veronese</t>
  </si>
  <si>
    <t>Museum, Rouen</t>
  </si>
  <si>
    <t>The Virgin and Child with St Benoit, John the Baptist, Cecilia and Margaret</t>
  </si>
  <si>
    <t>Carracci (Agostino)</t>
  </si>
  <si>
    <t>St Paul Convent</t>
  </si>
  <si>
    <t>Pieta</t>
  </si>
  <si>
    <t>Emtombment of the Virgin</t>
  </si>
  <si>
    <t>Piacenza</t>
  </si>
  <si>
    <t>The Apostles find roses at the body of the Virgin</t>
  </si>
  <si>
    <t>The Virgin, St Joseph and Michel</t>
  </si>
  <si>
    <t>Orsi da Novellara</t>
  </si>
  <si>
    <t>St Michel</t>
  </si>
  <si>
    <t>Madonna della Steccata</t>
  </si>
  <si>
    <t>Christ in Glory with Ste Paul and Catherine</t>
  </si>
  <si>
    <t>Raphael</t>
  </si>
  <si>
    <t>St Paul</t>
  </si>
  <si>
    <t>The Entombment</t>
  </si>
  <si>
    <t>Schedone, Bartolommeo</t>
  </si>
  <si>
    <t>Academy</t>
  </si>
  <si>
    <t>St John the Baptist</t>
  </si>
  <si>
    <t>Academy (from a deleted convent)</t>
  </si>
  <si>
    <t>Florence</t>
  </si>
  <si>
    <t>Museum, Bagneres-de-Bigorre</t>
  </si>
  <si>
    <t>Apparition of the Virgin and Child to St Luke and Yves</t>
  </si>
  <si>
    <t>Jacopo da Empoli</t>
  </si>
  <si>
    <t>The Virgin and Child- Madonna della Magnigicata</t>
  </si>
  <si>
    <t>Botticelli</t>
  </si>
  <si>
    <t>Aug 1812</t>
  </si>
  <si>
    <t>Bronzino</t>
  </si>
  <si>
    <t>Feb 1814</t>
  </si>
  <si>
    <t>Pontormo</t>
  </si>
  <si>
    <t>Church of the religious to Ste Anne (deleted)</t>
  </si>
  <si>
    <t>Simone di Martino</t>
  </si>
  <si>
    <t>Convent dell'Annunziata (deleted)</t>
  </si>
  <si>
    <t>Feb 1813</t>
  </si>
  <si>
    <t>Foly Family</t>
  </si>
  <si>
    <t>Pitti Palace</t>
  </si>
  <si>
    <t>Mar/Apr 1799</t>
  </si>
  <si>
    <t>Apparition of Christ before the Virgin</t>
  </si>
  <si>
    <t>Young St. John the Baptist</t>
  </si>
  <si>
    <t>St  Julien the Hospitaller</t>
  </si>
  <si>
    <t>Allori (Cristofono)</t>
  </si>
  <si>
    <t>The Triumph of Judith</t>
  </si>
  <si>
    <t>A Concert</t>
  </si>
  <si>
    <t>Giorgione</t>
  </si>
  <si>
    <t>Singing Lesson or Three Ages of Man</t>
  </si>
  <si>
    <t>Head of the Virgin</t>
  </si>
  <si>
    <t>Head of an Angel</t>
  </si>
  <si>
    <t>Christ resurrected and the Evangilists</t>
  </si>
  <si>
    <t>Saint Mark</t>
  </si>
  <si>
    <t>History of Jacob (two paintings)</t>
  </si>
  <si>
    <t>Bonifazio de Pitati</t>
  </si>
  <si>
    <t>*never arrived in Paris</t>
  </si>
  <si>
    <t>History of Mucius Scevola (two paintings)</t>
  </si>
  <si>
    <t>Portrait of a Woman</t>
  </si>
  <si>
    <t>Bordone</t>
  </si>
  <si>
    <t>The Three Fates</t>
  </si>
  <si>
    <t>Buonarroti (Michelangelo)</t>
  </si>
  <si>
    <t>Moses abandoned on the Nile</t>
  </si>
  <si>
    <t>Ecce Homo</t>
  </si>
  <si>
    <t>A sleeping St John</t>
  </si>
  <si>
    <t>Dolci</t>
  </si>
  <si>
    <t>Agony of Christ in the Olive Garden</t>
  </si>
  <si>
    <t>The Martyrdom of Ste Agatha</t>
  </si>
  <si>
    <t>Sebastiano del Piombo</t>
  </si>
  <si>
    <t>Reunion of the Hunters</t>
  </si>
  <si>
    <t>Giovanni di San Giovanni</t>
  </si>
  <si>
    <t>The Virgin with the long neck</t>
  </si>
  <si>
    <t>Parmigianino</t>
  </si>
  <si>
    <t>Portrait of a Man</t>
  </si>
  <si>
    <t>Moroni</t>
  </si>
  <si>
    <t>Danse of the Muses</t>
  </si>
  <si>
    <t>Portrait of Julius II</t>
  </si>
  <si>
    <t>Dying Cleopatra</t>
  </si>
  <si>
    <t>The Imposter</t>
  </si>
  <si>
    <t>Rosa, Salvator</t>
  </si>
  <si>
    <t>The Conjuration of Catalina</t>
  </si>
  <si>
    <t>Portrait of Pope Leo X</t>
  </si>
  <si>
    <t>Virgin in a chair</t>
  </si>
  <si>
    <t>Portrait of Pope Julius II</t>
  </si>
  <si>
    <t>Museo di Uffici</t>
  </si>
  <si>
    <t>Holy Family of Impannata</t>
  </si>
  <si>
    <t>The Vision of Ezechiel</t>
  </si>
  <si>
    <t>Baldacquin Madonna</t>
  </si>
  <si>
    <t>*restitue en 1815 aulieu de 'repris'</t>
  </si>
  <si>
    <t>Portrait of Cardinal Bernardo Dovizi da Bibbiena</t>
  </si>
  <si>
    <t>Portrait of Tommaso Inghirami</t>
  </si>
  <si>
    <t>School of Raphael</t>
  </si>
  <si>
    <t>Andrea del Sarto</t>
  </si>
  <si>
    <t>Two Paintings representing scenes from the life of Joseph</t>
  </si>
  <si>
    <t>Perugino</t>
  </si>
  <si>
    <t>Portrait of Cardinal Hippolyte de Medici in Hungarian dress</t>
  </si>
  <si>
    <t>Penitent Mary Magdalene</t>
  </si>
  <si>
    <t>*Repatriated from provincial city</t>
  </si>
  <si>
    <t>Portrait of Christ</t>
  </si>
  <si>
    <t>Religious convent of Ripoli (deleted)</t>
  </si>
  <si>
    <t>Close to Florence</t>
  </si>
  <si>
    <t>Predella</t>
  </si>
  <si>
    <t>Gaddi</t>
  </si>
  <si>
    <t>Piero di Lorenzo</t>
  </si>
  <si>
    <t>San Girolamo e San Francesco sulla Costa (deleted)</t>
  </si>
  <si>
    <t>Bartolommeo Capponi</t>
  </si>
  <si>
    <t>San Savli (deleted)</t>
  </si>
  <si>
    <t>The Virgin in Glory between St Bernard and Madeleine</t>
  </si>
  <si>
    <t>Rosselli, Cosimo</t>
  </si>
  <si>
    <t>Ghirlandaio, Domenico</t>
  </si>
  <si>
    <t>Santa Maria Maddalena dei Pazzi</t>
  </si>
  <si>
    <t>The Virgin, Child, St Julian and Nicholas of Myre</t>
  </si>
  <si>
    <t>Credi</t>
  </si>
  <si>
    <t>Santa Maria Maddalena dei Pazzi (deleted)</t>
  </si>
  <si>
    <t>Vasari</t>
  </si>
  <si>
    <t>Santa Maria Novella (deleted)</t>
  </si>
  <si>
    <t>Arezzo</t>
  </si>
  <si>
    <t>The Virgin and Child between St Fedriano and Augustin</t>
  </si>
  <si>
    <t>Fra Filippo Lippi</t>
  </si>
  <si>
    <t>The Virgin, baby Jesus, St Jerome and Zenobius</t>
  </si>
  <si>
    <t>Albertinelli</t>
  </si>
  <si>
    <t>Santa Trinita (deleted)</t>
  </si>
  <si>
    <t>Presentation to the Temple (Predella of Adoration of the Magi)</t>
  </si>
  <si>
    <t>Gentile da Fabriano</t>
  </si>
  <si>
    <t>Le Christ marchant au Calvaire</t>
  </si>
  <si>
    <t>Ghirlandaio, Benedetto</t>
  </si>
  <si>
    <t>Fra Angelico</t>
  </si>
  <si>
    <t>St Dominic</t>
  </si>
  <si>
    <t>Fiesole</t>
  </si>
  <si>
    <t>Rosselli, Matteo</t>
  </si>
  <si>
    <t>X. Fabre</t>
  </si>
  <si>
    <t>Fontainebleau</t>
  </si>
  <si>
    <t>*Bought by Denon in 1806 for the Louvre- 1,200francs</t>
  </si>
  <si>
    <t>Livorno</t>
  </si>
  <si>
    <t>8 July 1796</t>
  </si>
  <si>
    <t>St. Germain-des-Pres, Paris</t>
  </si>
  <si>
    <t>The Naitivity</t>
  </si>
  <si>
    <t>Prato</t>
  </si>
  <si>
    <t>2 fragments of a predella- St Francis of Assisi receiving the stigmas AND St Como and Damian healing the sick</t>
  </si>
  <si>
    <t>Pesellino</t>
  </si>
  <si>
    <t>Portrait of Sculptor Jean de Bologne</t>
  </si>
  <si>
    <t>Ponte, Jacopo da</t>
  </si>
  <si>
    <t>*Bought by Denon for the Louvre- 1,440francs</t>
  </si>
  <si>
    <t>Location Type</t>
  </si>
  <si>
    <t>Museum</t>
  </si>
  <si>
    <t>Palace</t>
  </si>
  <si>
    <t>Church</t>
  </si>
  <si>
    <t>Unknown</t>
  </si>
  <si>
    <t>Grand Total</t>
  </si>
  <si>
    <t>Number of Paintings</t>
  </si>
  <si>
    <t>Albani (1578- 1660)</t>
  </si>
  <si>
    <t>Annibale Carracci (1560-1609)</t>
  </si>
  <si>
    <t>Lodovico Carracci (1555- 1619)</t>
  </si>
  <si>
    <t>Corregio (1494- 1534)</t>
  </si>
  <si>
    <t>Giulio Romano (1499- 1546)</t>
  </si>
  <si>
    <t>Guercino (1591-1666)</t>
  </si>
  <si>
    <t>Guido Reni (1575-1642)</t>
  </si>
  <si>
    <t>Mazzolino (1480- 1528)</t>
  </si>
  <si>
    <t>Raphael (1483-1520)</t>
  </si>
  <si>
    <t>Spada, Lionello (1576- 1622)</t>
  </si>
  <si>
    <t>Titian (1488- 1576)</t>
  </si>
  <si>
    <t>Returned Status</t>
  </si>
  <si>
    <t>Number Taken</t>
  </si>
  <si>
    <t>Artists Year</t>
  </si>
  <si>
    <t>1578-1660</t>
  </si>
  <si>
    <t>1474-1515</t>
  </si>
  <si>
    <t>The Virgin, baby Jesus and three angels</t>
  </si>
  <si>
    <t>Allegri (Pomponio)</t>
  </si>
  <si>
    <t>1521-1593</t>
  </si>
  <si>
    <t>Benedictine Church of St. Alexander (deleted)</t>
  </si>
  <si>
    <t>1577-1621</t>
  </si>
  <si>
    <t>1486-1530</t>
  </si>
  <si>
    <t>1599-1661</t>
  </si>
  <si>
    <t>Coronation of the Virgin in Heaven</t>
  </si>
  <si>
    <t>1581-1647</t>
  </si>
  <si>
    <t>Eglise des Carmes-Chausses (deleted)</t>
  </si>
  <si>
    <t>1528-1612</t>
  </si>
  <si>
    <t>1528-1614</t>
  </si>
  <si>
    <t>1660-1680</t>
  </si>
  <si>
    <t>1486-1549</t>
  </si>
  <si>
    <t>The Virgin, child, St. Bernard and Quentin</t>
  </si>
  <si>
    <t>Bianchi Ferrari</t>
  </si>
  <si>
    <t>1447-1510</t>
  </si>
  <si>
    <t>Church of the Augustines of San Quintino (deleted)</t>
  </si>
  <si>
    <t>June 1812</t>
  </si>
  <si>
    <t>1487-1553</t>
  </si>
  <si>
    <t>1500-1571</t>
  </si>
  <si>
    <t>Heads of four Saints</t>
  </si>
  <si>
    <t>Boselli</t>
  </si>
  <si>
    <t>1495-1527</t>
  </si>
  <si>
    <t>Capucines Convent (deleted)</t>
  </si>
  <si>
    <t>Museum, Le Mans</t>
  </si>
  <si>
    <t>1445-1510</t>
  </si>
  <si>
    <t>Christ appearing before Madeline</t>
  </si>
  <si>
    <t>1443-1520</t>
  </si>
  <si>
    <t>1503-1572</t>
  </si>
  <si>
    <t>Church of the Holy Spirit</t>
  </si>
  <si>
    <t>1475-1564</t>
  </si>
  <si>
    <t>1656-1727</t>
  </si>
  <si>
    <t>1527-1585</t>
  </si>
  <si>
    <t>1571-1610</t>
  </si>
  <si>
    <t>1571-1611</t>
  </si>
  <si>
    <t>1557-1604</t>
  </si>
  <si>
    <t>1560-1611</t>
  </si>
  <si>
    <t>1560-1613</t>
  </si>
  <si>
    <t>1560-1614</t>
  </si>
  <si>
    <t>1560-1615</t>
  </si>
  <si>
    <t>1560-1616</t>
  </si>
  <si>
    <t>1560-1617</t>
  </si>
  <si>
    <t>1560-1618</t>
  </si>
  <si>
    <t>1555-1622</t>
  </si>
  <si>
    <t>1555-1623</t>
  </si>
  <si>
    <t>1555-1624</t>
  </si>
  <si>
    <t>1555-1625</t>
  </si>
  <si>
    <t>1423-1457</t>
  </si>
  <si>
    <t>1423-1458</t>
  </si>
  <si>
    <t>1423-1459</t>
  </si>
  <si>
    <t>1625-1659</t>
  </si>
  <si>
    <t>1552-1626</t>
  </si>
  <si>
    <t>1240-1303</t>
  </si>
  <si>
    <t>1494-1534</t>
  </si>
  <si>
    <t>1494-1535</t>
  </si>
  <si>
    <t>1494-1536</t>
  </si>
  <si>
    <t>1494-1537</t>
  </si>
  <si>
    <t>1494-1538</t>
  </si>
  <si>
    <t>1459-1537</t>
  </si>
  <si>
    <t>1616-1686</t>
  </si>
  <si>
    <t>1616-1687</t>
  </si>
  <si>
    <t>Dosso Dossi (Giovanni di Nicolo Luteri</t>
  </si>
  <si>
    <t>1490-1542</t>
  </si>
  <si>
    <t>1489-1526</t>
  </si>
  <si>
    <t>1575-1640</t>
  </si>
  <si>
    <t>1395-1455</t>
  </si>
  <si>
    <t xml:space="preserve">Fra Bartolommeo </t>
  </si>
  <si>
    <t>1472-1517</t>
  </si>
  <si>
    <t>1406-1469</t>
  </si>
  <si>
    <t>1406-1470</t>
  </si>
  <si>
    <t>Santa Spirito</t>
  </si>
  <si>
    <t>1300-1366</t>
  </si>
  <si>
    <t>Sainte-Marie-des-Anges</t>
  </si>
  <si>
    <t>1481-1560</t>
  </si>
  <si>
    <t>1481-1561</t>
  </si>
  <si>
    <t>1637-1689</t>
  </si>
  <si>
    <t>1360-1427</t>
  </si>
  <si>
    <t>1458-1497</t>
  </si>
  <si>
    <t>Santo-Spirito</t>
  </si>
  <si>
    <t>1449-1495</t>
  </si>
  <si>
    <t>1505-1575</t>
  </si>
  <si>
    <t>1470-1510</t>
  </si>
  <si>
    <t>1470-1511</t>
  </si>
  <si>
    <t>1266-1337</t>
  </si>
  <si>
    <t>1592-1636</t>
  </si>
  <si>
    <t>Giovanni-Battista Casone</t>
  </si>
  <si>
    <t>Giovanni-Battista Cima</t>
  </si>
  <si>
    <t>The Virgin, Child, St John the Baptist and Madeline</t>
  </si>
  <si>
    <t>Giovanni-Battista Paggi</t>
  </si>
  <si>
    <t>Girolamo Bonini</t>
  </si>
  <si>
    <t>1610-1686</t>
  </si>
  <si>
    <t>1460-1517</t>
  </si>
  <si>
    <t>1460-1518</t>
  </si>
  <si>
    <t>St Dominic (deleted)</t>
  </si>
  <si>
    <t>1554-1627</t>
  </si>
  <si>
    <t>(1660)-1680</t>
  </si>
  <si>
    <t>1499-1546</t>
  </si>
  <si>
    <t>1499-1547</t>
  </si>
  <si>
    <t>1499-1548</t>
  </si>
  <si>
    <t>1499-1549</t>
  </si>
  <si>
    <t>1499-1550</t>
  </si>
  <si>
    <t>1499-1551</t>
  </si>
  <si>
    <t>1499-1552</t>
  </si>
  <si>
    <t>1499-1553</t>
  </si>
  <si>
    <t>Giuseppe Nogari</t>
  </si>
  <si>
    <t>1699-1763</t>
  </si>
  <si>
    <t>1420-1497</t>
  </si>
  <si>
    <t>1591-1681</t>
  </si>
  <si>
    <t>1591-1682</t>
  </si>
  <si>
    <t>1591-1683</t>
  </si>
  <si>
    <t>1591-1684</t>
  </si>
  <si>
    <t>1591-1685</t>
  </si>
  <si>
    <t>1591-1686</t>
  </si>
  <si>
    <t>1591-1687</t>
  </si>
  <si>
    <t>1591-1688</t>
  </si>
  <si>
    <t>1591-1689</t>
  </si>
  <si>
    <t>1591-1690</t>
  </si>
  <si>
    <t>1591-1691</t>
  </si>
  <si>
    <t>1591-1692</t>
  </si>
  <si>
    <t>1591-1693</t>
  </si>
  <si>
    <t>1591-1694</t>
  </si>
  <si>
    <t>1591-1695</t>
  </si>
  <si>
    <t>1591-1696</t>
  </si>
  <si>
    <t>1575-1647</t>
  </si>
  <si>
    <t>1575-1648</t>
  </si>
  <si>
    <t>1575-1649</t>
  </si>
  <si>
    <t>1575-1650</t>
  </si>
  <si>
    <t>1575-1652</t>
  </si>
  <si>
    <t>1575-1653</t>
  </si>
  <si>
    <t>1575-1654</t>
  </si>
  <si>
    <t>1575-1655</t>
  </si>
  <si>
    <t>1562-1646</t>
  </si>
  <si>
    <t>Il Soiaro (Bernardino Gatti)</t>
  </si>
  <si>
    <t>1495-1576</t>
  </si>
  <si>
    <t>1551-1640</t>
  </si>
  <si>
    <t>Ognissanti</t>
  </si>
  <si>
    <t>1581-1648</t>
  </si>
  <si>
    <t>1581-1649</t>
  </si>
  <si>
    <t>1444-1514</t>
  </si>
  <si>
    <t>Lodovico Cardi</t>
  </si>
  <si>
    <t>Lodovico Lana</t>
  </si>
  <si>
    <t>Lorenzo Fasolo</t>
  </si>
  <si>
    <t>Lorenzo Sabbatini</t>
  </si>
  <si>
    <t>1457-1504</t>
  </si>
  <si>
    <t>1665-1747</t>
  </si>
  <si>
    <t>1665-1748</t>
  </si>
  <si>
    <t>1559-1613</t>
  </si>
  <si>
    <t>1597-1646</t>
  </si>
  <si>
    <t>1463-1518</t>
  </si>
  <si>
    <t>1533-1577</t>
  </si>
  <si>
    <t>1418-1479</t>
  </si>
  <si>
    <t>1453-1510</t>
  </si>
  <si>
    <t>1453-1511</t>
  </si>
  <si>
    <t>1476-1545</t>
  </si>
  <si>
    <t>1480-1528</t>
  </si>
  <si>
    <t>1480-1529</t>
  </si>
  <si>
    <t>1480-1530</t>
  </si>
  <si>
    <t>1480-1531</t>
  </si>
  <si>
    <t>1491-1554</t>
  </si>
  <si>
    <t>1491-1555</t>
  </si>
  <si>
    <t>1491-1556</t>
  </si>
  <si>
    <t xml:space="preserve">Orcagna (Andrea di Cione) </t>
  </si>
  <si>
    <t>1520-1578</t>
  </si>
  <si>
    <t>1520-1579</t>
  </si>
  <si>
    <t>1343-1368</t>
  </si>
  <si>
    <t>1511-1587</t>
  </si>
  <si>
    <t>Panfilo Nuvolone</t>
  </si>
  <si>
    <t>1581-1651</t>
  </si>
  <si>
    <t>1581-1652</t>
  </si>
  <si>
    <t>1503-1541</t>
  </si>
  <si>
    <t>1446-1546</t>
  </si>
  <si>
    <t>1422-1457</t>
  </si>
  <si>
    <t>1462-1521</t>
  </si>
  <si>
    <t>1510-1592</t>
  </si>
  <si>
    <t>1494-1557</t>
  </si>
  <si>
    <t>1560-1621</t>
  </si>
  <si>
    <t>1560-1622</t>
  </si>
  <si>
    <t>1450-1517</t>
  </si>
  <si>
    <t>1483-1520</t>
  </si>
  <si>
    <t>Rodolfo Grillandaio</t>
  </si>
  <si>
    <t>1660-1734</t>
  </si>
  <si>
    <t>1482-1557</t>
  </si>
  <si>
    <t>1490-1557</t>
  </si>
  <si>
    <t>1615-1675</t>
  </si>
  <si>
    <t>1615-1676</t>
  </si>
  <si>
    <t>1615-1677</t>
  </si>
  <si>
    <t>1439-1507</t>
  </si>
  <si>
    <t>Santa Maria dei Pazzi (deleted)</t>
  </si>
  <si>
    <t>1578-1651</t>
  </si>
  <si>
    <t>1485-1528</t>
  </si>
  <si>
    <t>1578-1615</t>
  </si>
  <si>
    <t>School of Correggio</t>
  </si>
  <si>
    <t>16-17th century</t>
  </si>
  <si>
    <t>14-15th century</t>
  </si>
  <si>
    <t>16th century</t>
  </si>
  <si>
    <t>1485-1547</t>
  </si>
  <si>
    <t>1285-1344</t>
  </si>
  <si>
    <t>1477-1549</t>
  </si>
  <si>
    <t>1576-1622</t>
  </si>
  <si>
    <t>1576-1623</t>
  </si>
  <si>
    <t>1576-1624</t>
  </si>
  <si>
    <t>1576-1625</t>
  </si>
  <si>
    <t>1581-1646</t>
  </si>
  <si>
    <t>1363-1422</t>
  </si>
  <si>
    <t>1577-1669</t>
  </si>
  <si>
    <t>1577-1670</t>
  </si>
  <si>
    <t>1485-1577</t>
  </si>
  <si>
    <t>Portrait of a Woman: Titian's Beauty</t>
  </si>
  <si>
    <t>1485-1581</t>
  </si>
  <si>
    <t>1485-1582</t>
  </si>
  <si>
    <t>1485-1583</t>
  </si>
  <si>
    <t>1485-1584</t>
  </si>
  <si>
    <t>1349-1438</t>
  </si>
  <si>
    <t>Vasallo, Antonio-Maria</t>
  </si>
  <si>
    <t>1620-1672</t>
  </si>
  <si>
    <t>1512-1576</t>
  </si>
  <si>
    <t>1528-1588</t>
  </si>
  <si>
    <t>Original Location Type</t>
  </si>
  <si>
    <t>Return Location Type</t>
  </si>
  <si>
    <t>Church (deleted convent)</t>
  </si>
  <si>
    <t>San Alessandro</t>
  </si>
  <si>
    <t xml:space="preserve"> </t>
  </si>
  <si>
    <t>List of Works from Italian Ruled States</t>
  </si>
  <si>
    <t>The Supper (La Cène)</t>
  </si>
  <si>
    <t>Commments</t>
  </si>
  <si>
    <t>Count of Works by City</t>
  </si>
  <si>
    <t># of Paintings</t>
  </si>
  <si>
    <t>Count of Works by Artist</t>
  </si>
  <si>
    <t>Count of Works by Artist (Top 10)</t>
  </si>
  <si>
    <t>Count Works by Location Type</t>
  </si>
  <si>
    <t>Count of Works by Status</t>
  </si>
  <si>
    <t>Comments</t>
  </si>
  <si>
    <t>List of Returned/Exchanged Works</t>
  </si>
  <si>
    <t>Repatriation Success Rate by City</t>
  </si>
  <si>
    <t>Success Rate (%)</t>
  </si>
  <si>
    <t>Repatriation Success Rate by Artist (Top 10)</t>
  </si>
  <si>
    <t>Repatriation Success Rate by Location</t>
  </si>
  <si>
    <t>List of Paintings Originating from Palazzo Pitti</t>
  </si>
  <si>
    <t>Count of Paintings by Artist Originating from Palazzo Pitti</t>
  </si>
  <si>
    <t>List of Not Returned Works</t>
  </si>
  <si>
    <t>Count of Not Returned by Artist (Top 10)</t>
  </si>
  <si>
    <t>Count of Not Returned by City</t>
  </si>
  <si>
    <t>NR Rate (%)</t>
  </si>
  <si>
    <t>List for Location in France</t>
  </si>
  <si>
    <t>Badalocchio</t>
  </si>
  <si>
    <t>Museo di Uffizi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</si>
</sst>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Alignment="1"/>
    <xf numFmtId="0" fontId="1" fillId="0" borderId="1" xfId="0" applyFont="1" applyFill="1" applyBorder="1" applyAlignment="1"/>
    <xf numFmtId="0" fontId="5" fillId="0" borderId="0" xfId="0" applyFont="1" applyAlignment="1"/>
    <xf numFmtId="0" fontId="8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120"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/>
    </dxf>
    <dxf>
      <alignment horizontal="center"/>
    </dxf>
    <dxf>
      <alignment horizontal="center"/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 Clarabut" refreshedDate="42205.70621423611" createdVersion="4" refreshedVersion="4" minRefreshableVersion="3" recordCount="210" xr:uid="{00000000-000A-0000-FFFF-FFFF14000000}">
  <cacheSource type="worksheet">
    <worksheetSource ref="A4:M214" sheet="Main List"/>
  </cacheSource>
  <cacheFields count="13">
    <cacheField name="Title" numFmtId="0">
      <sharedItems/>
    </cacheField>
    <cacheField name="Artist" numFmtId="0">
      <sharedItems/>
    </cacheField>
    <cacheField name="Artists Year" numFmtId="0">
      <sharedItems containsBlank="1" containsMixedTypes="1" containsNumber="1" containsInteger="1" minValue="1487" maxValue="1487"/>
    </cacheField>
    <cacheField name="Original Location" numFmtId="0">
      <sharedItems containsBlank="1"/>
    </cacheField>
    <cacheField name="Original Location Type" numFmtId="0">
      <sharedItems count="5">
        <s v="Gallery"/>
        <s v="Palace"/>
        <s v="Church"/>
        <s v="Unknown"/>
        <s v="Academy"/>
      </sharedItems>
    </cacheField>
    <cacheField name="City" numFmtId="0">
      <sharedItems/>
    </cacheField>
    <cacheField name="Confiscation Date" numFmtId="0">
      <sharedItems containsMixedTypes="1" containsNumber="1" containsInteger="1" minValue="1801" maxValue="1813"/>
    </cacheField>
    <cacheField name="Returned?" numFmtId="0">
      <sharedItems count="5">
        <s v="Yes"/>
        <s v="No"/>
        <s v="Yes/Lost"/>
        <s v="Lost"/>
        <s v="No/Lost"/>
      </sharedItems>
    </cacheField>
    <cacheField name="Location in France" numFmtId="0">
      <sharedItems containsBlank="1"/>
    </cacheField>
    <cacheField name="Date in France" numFmtId="0">
      <sharedItems containsBlank="1" containsMixedTypes="1" containsNumber="1" containsInteger="1" minValue="1801" maxValue="1919"/>
    </cacheField>
    <cacheField name="Return Date" numFmtId="0">
      <sharedItems containsString="0" containsBlank="1" containsNumber="1" containsInteger="1" minValue="1815" maxValue="1815"/>
    </cacheField>
    <cacheField name="Return Location" numFmtId="0">
      <sharedItems containsBlank="1"/>
    </cacheField>
    <cacheField name="Return Loc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2.492570486109" createdVersion="4" refreshedVersion="6" minRefreshableVersion="3" recordCount="98" xr:uid="{00000000-000A-0000-FFFF-FFFF1D000000}">
  <cacheSource type="worksheet">
    <worksheetSource ref="A4:N102" sheet="List of Not Ret. Works"/>
  </cacheSource>
  <cacheFields count="14">
    <cacheField name="Title" numFmtId="0">
      <sharedItems/>
    </cacheField>
    <cacheField name="Artist" numFmtId="0">
      <sharedItems count="70">
        <s v="Albani"/>
        <s v="Albertinelli"/>
        <s v="Badalocchi"/>
        <s v="Barocci"/>
        <s v="Bartolommeo Capponi"/>
        <s v="Bianchi Ferrari"/>
        <s v="Bonifazio de Pitati"/>
        <s v="Boselli"/>
        <s v="Botticelli"/>
        <s v="Bronzino"/>
        <s v="Burrini"/>
        <s v="Caravaggio"/>
        <s v="Carracci (Annibale)"/>
        <s v="Carracci (Ludovico)"/>
        <s v="Castagno"/>
        <s v="Cimabue"/>
        <s v="Credi"/>
        <s v="Fasolo"/>
        <s v="Fra Angelico"/>
        <s v="Fra Filippo Lippi"/>
        <s v="Gaddi"/>
        <s v="Gentile da Fabriano"/>
        <s v="Ghirlandaio, Benedetto"/>
        <s v="Ghirlandaio, Domenico"/>
        <s v="Ghisoni"/>
        <s v="Giotto di Bondone"/>
        <s v="Giovanni-Battista Cima"/>
        <s v="Girolamo Bonini"/>
        <s v="Giulio Romano"/>
        <s v="Giuseppe Nogari"/>
        <s v="Gozzoli"/>
        <s v="Guercino"/>
        <s v="Guido Reni"/>
        <s v="Il Soiaro (Bernardino Gatti)"/>
        <s v="Jacopo da Empoli"/>
        <s v="Lanfranco"/>
        <s v="Lo Spagnuolo"/>
        <s v="Lorenzo Fasolo"/>
        <s v="Lorenzo Sabbatini"/>
        <s v="Machiavelli, Zanobi de'"/>
        <s v="Mazone"/>
        <s v="Mazzola"/>
        <s v="Mazzolino"/>
        <s v="Michelangelo de Lucca"/>
        <s v="Orcagna (Andrea di Cione) "/>
        <s v="Panfilo Nuvolone"/>
        <s v="Pesellino"/>
        <s v="Piero di Lorenzo"/>
        <s v="Ponte, Jacopo da"/>
        <s v="Pontormo"/>
        <s v="Ricci"/>
        <s v="Rodolfo Grillandaio"/>
        <s v="Rosselli, Cosimo"/>
        <s v="Rosselli, Matteo"/>
        <s v="Sacchi, Pier-Francesco"/>
        <s v="Schedone, Bartolommeo"/>
        <s v="School of Caravaggio"/>
        <s v="School of Correggio"/>
        <s v="School of Mazzola"/>
        <s v="School of Raphael"/>
        <s v="Simone di Martino"/>
        <s v="Spada, Lionello"/>
        <s v="Strozzi, Bernardo"/>
        <s v="Taddeo di Bartolo"/>
        <s v="Tiarini, Alessandro"/>
        <s v="Titian"/>
        <s v="unknown"/>
        <s v="Vanni, Turino"/>
        <s v="Vasari"/>
        <s v="Veronese"/>
      </sharedItems>
    </cacheField>
    <cacheField name="Artists Year" numFmtId="0">
      <sharedItems containsBlank="1"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  <cacheField name="Confiscation Date" numFmtId="0">
      <sharedItems containsMixedTypes="1" containsNumber="1" containsInteger="1" minValue="1801" maxValue="1813"/>
    </cacheField>
    <cacheField name="Returned?" numFmtId="0">
      <sharedItems/>
    </cacheField>
    <cacheField name="Location in France" numFmtId="0">
      <sharedItems containsBlank="1"/>
    </cacheField>
    <cacheField name="Date in France" numFmtId="0">
      <sharedItems containsBlank="1" containsMixedTypes="1" containsNumber="1" containsInteger="1" minValue="1801" maxValue="1919"/>
    </cacheField>
    <cacheField name="Return Date" numFmtId="0">
      <sharedItems containsNonDate="0" containsString="0" containsBlank="1"/>
    </cacheField>
    <cacheField name="Return Location" numFmtId="0">
      <sharedItems containsNonDate="0" containsString="0" containsBlank="1"/>
    </cacheField>
    <cacheField name="Return Location Type" numFmtId="0">
      <sharedItems containsBlank="1"/>
    </cacheField>
    <cacheField name="City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2.529906828706" createdVersion="4" refreshedVersion="6" minRefreshableVersion="3" recordCount="93" xr:uid="{00000000-000A-0000-FFFF-FFFF1E000000}">
  <cacheSource type="worksheet">
    <worksheetSource ref="H4:J97" sheet="List of Location in France"/>
  </cacheSource>
  <cacheFields count="3">
    <cacheField name="Returned?" numFmtId="0">
      <sharedItems/>
    </cacheField>
    <cacheField name="Location in France" numFmtId="0">
      <sharedItems containsBlank="1" count="38">
        <s v="Brussels"/>
        <s v="Palais de Saint-Cloud"/>
        <s v="Paris"/>
        <s v="Lyon"/>
        <s v="Nancy"/>
        <s v="Museum, Le Mans"/>
        <s v="Palais de Compiegne, Compiegne"/>
        <s v="Musee, Bordeaux"/>
        <s v="St. Germain-des-Pres, Paris"/>
        <s v="Notre-Dame Paris"/>
        <s v="Museum, Rennes"/>
        <s v="Museum, Bagneres-de-Bigorre"/>
        <s v="Museum, Toulouse"/>
        <s v="Toulouse"/>
        <s v="Fontainebleau/ later removed to the Louvre"/>
        <s v="Musee, Saint-Quentin"/>
        <s v="Musee, Mayence"/>
        <s v="Musee, Chambery"/>
        <s v="Rouen"/>
        <s v="Museum, Dijon"/>
        <s v="Museum, Clermont-Ferrand"/>
        <s v="Chateau de Maisons- Lafitte"/>
        <s v="Museum, Lyon"/>
        <s v="St Philippe-du-Roule, Paris"/>
        <s v="Saint Jacques-du-Haut-Pas, Paris"/>
        <s v="Ste Elizabeth, Paris"/>
        <s v="Saint Sulpice, Paris"/>
        <s v="Saint Gervais, Paris"/>
        <s v="Fontainebleau"/>
        <s v="Tours"/>
        <s v="Museum, Lille"/>
        <s v="Museum, Epernay"/>
        <s v="Museum, Grenoble"/>
        <s v="Museum, Bordeaux"/>
        <s v="Museum, Rouen"/>
        <m u="1"/>
        <s v="*never arrived in Paris" u="1"/>
        <s v="Unknown" u="1"/>
      </sharedItems>
    </cacheField>
    <cacheField name="Date in France" numFmtId="0">
      <sharedItems containsBlank="1" containsMixedTypes="1" containsNumber="1" containsInteger="1" minValue="1801" maxValue="1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 Clarabut" refreshedDate="42205.707290509257" createdVersion="4" refreshedVersion="4" minRefreshableVersion="3" recordCount="113" xr:uid="{00000000-000A-0000-FFFF-FFFF15000000}">
  <cacheSource type="worksheet">
    <worksheetSource ref="A4:N116" sheet="List of Returned"/>
  </cacheSource>
  <cacheFields count="14">
    <cacheField name="Title" numFmtId="0">
      <sharedItems/>
    </cacheField>
    <cacheField name="Artist" numFmtId="0">
      <sharedItems count="59">
        <s v="Albani"/>
        <s v="Allegri (Pomponio)"/>
        <s v="Allori (Cristofono)"/>
        <s v="Andrea del Sarto"/>
        <s v="Andrea Sacchi"/>
        <s v="Badalocchi"/>
        <s v="Barocci"/>
        <s v="Beccafumi"/>
        <s v="Bordone"/>
        <s v="Brea"/>
        <s v="Buonarroti (Michelangelo)"/>
        <s v="Cambiaso"/>
        <s v="Carracci (Agostino)"/>
        <s v="Carracci (Annibale)"/>
        <s v="Carracci (Ludovico)"/>
        <s v="Castagno"/>
        <s v="Castelli"/>
        <s v="Cavaliere delle Pomerance"/>
        <s v="Corregio"/>
        <s v="Dolci"/>
        <s v="Dosso Dossi (Giovanni di Nicolo Luteri"/>
        <s v="Fiamminghino"/>
        <s v="Fra Bartolommeo "/>
        <s v="Garofalo (Benvenuto Tisi)"/>
        <s v="Gennaro"/>
        <s v="Giorgione"/>
        <s v="Giovanni di San Giovanni"/>
        <s v="Giovanni-Battista Casone"/>
        <s v="Giovanni-Battista Cima"/>
        <s v="Giovanni-Battista Paggi"/>
        <s v="Giulio Romano"/>
        <s v="Guercino"/>
        <s v="Guido Reni"/>
        <s v="Il Gentileschi"/>
        <s v="Lanfranco"/>
        <s v="Lazzari (Donato Bramante)"/>
        <s v="Lippi, Filippino"/>
        <s v="Lo Spagnuolo"/>
        <s v="Lodovico Cardi"/>
        <s v="Lodovico Lana"/>
        <s v="Mazzolino"/>
        <s v="Michelangelo de Lucca"/>
        <s v="Moroni"/>
        <s v="Orsi da Novellara"/>
        <s v="Panfilo Nuvolone"/>
        <s v="Parmigianino"/>
        <s v="Perugino"/>
        <s v="Procaccini"/>
        <s v="Raibolini, Francesco"/>
        <s v="Raphael"/>
        <s v="Rondani"/>
        <s v="Rosa, Salvator"/>
        <s v="Sebastiano del Piombo"/>
        <s v="Sodoma"/>
        <s v="Spada, Lionello"/>
        <s v="Tiarini, Alessandro"/>
        <s v="Titian"/>
        <s v="Tuccio, Andrea da"/>
        <s v="Vasallo, Antonio-Maria"/>
      </sharedItems>
    </cacheField>
    <cacheField name="Artists Year" numFmtId="0">
      <sharedItems containsMixedTypes="1" containsNumber="1" containsInteger="1" minValue="1487" maxValue="1487"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 count="11">
        <s v="Turin"/>
        <s v="Florence"/>
        <s v="Parma"/>
        <s v="Modena"/>
        <s v="Genoa"/>
        <s v="Savona"/>
        <s v="Piacenza"/>
        <s v="Levanto"/>
        <s v="Spezia"/>
        <s v="Pisa"/>
        <s v="Chiavari"/>
      </sharedItems>
    </cacheField>
    <cacheField name="Confiscation Date" numFmtId="0">
      <sharedItems containsMixedTypes="1" containsNumber="1" containsInteger="1" minValue="1801" maxValue="1812"/>
    </cacheField>
    <cacheField name="Returned?" numFmtId="0">
      <sharedItems/>
    </cacheField>
    <cacheField name="Location in France" numFmtId="0">
      <sharedItems containsBlank="1"/>
    </cacheField>
    <cacheField name="Date in France" numFmtId="0">
      <sharedItems containsString="0" containsBlank="1" containsNumber="1" containsInteger="1" minValue="1801" maxValue="1811"/>
    </cacheField>
    <cacheField name="Return Date" numFmtId="0">
      <sharedItems containsString="0" containsBlank="1" containsNumber="1" containsInteger="1" minValue="1815" maxValue="1815"/>
    </cacheField>
    <cacheField name="Return Location" numFmtId="0">
      <sharedItems containsBlank="1"/>
    </cacheField>
    <cacheField name="Return Location Type" numFmtId="0">
      <sharedItems containsBlank="1"/>
    </cacheField>
    <cacheField name="City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 Clarabut" refreshedDate="42205.71652361111" createdVersion="4" refreshedVersion="4" minRefreshableVersion="3" recordCount="210" xr:uid="{00000000-000A-0000-FFFF-FFFF16000000}">
  <cacheSource type="worksheet">
    <worksheetSource ref="B4:F214" sheet="Main List"/>
  </cacheSource>
  <cacheFields count="5">
    <cacheField name="Artist" numFmtId="0">
      <sharedItems count="111">
        <s v="Albani"/>
        <s v="Albertinelli"/>
        <s v="Allegri (Pomponio)"/>
        <s v="Allori (Cristofono)"/>
        <s v="Andrea del Sarto"/>
        <s v="Andrea Sacchi"/>
        <s v="Badalocchi"/>
        <s v="Barocci"/>
        <s v="Bartolommeo Capponi"/>
        <s v="Beccafumi"/>
        <s v="Bianchi Ferrari"/>
        <s v="Bonifazio de Pitati"/>
        <s v="Bordone"/>
        <s v="Boselli"/>
        <s v="Botticelli"/>
        <s v="Brea"/>
        <s v="Bronzino"/>
        <s v="Buonarroti (Michelangelo)"/>
        <s v="Burrini"/>
        <s v="Cambiaso"/>
        <s v="Caravaggio"/>
        <s v="Carracci (Agostino)"/>
        <s v="Carracci (Annibale)"/>
        <s v="Carracci (Ludovico)"/>
        <s v="Castagno"/>
        <s v="Castelli"/>
        <s v="Cavaliere delle Pomerance"/>
        <s v="Cimabue"/>
        <s v="Corregio"/>
        <s v="Credi"/>
        <s v="Dolci"/>
        <s v="Dosso Dossi (Giovanni di Nicolo Luteri"/>
        <s v="Fasolo"/>
        <s v="Fiamminghino"/>
        <s v="Fra Angelico"/>
        <s v="Fra Bartolommeo "/>
        <s v="Fra Filippo Lippi"/>
        <s v="Gaddi"/>
        <s v="Garofalo (Benvenuto Tisi)"/>
        <s v="Gennaro"/>
        <s v="Gentile da Fabriano"/>
        <s v="Ghirlandaio, Benedetto"/>
        <s v="Ghirlandaio, Domenico"/>
        <s v="Ghisoni"/>
        <s v="Giorgione"/>
        <s v="Giotto di Bondone"/>
        <s v="Giovanni di San Giovanni"/>
        <s v="Giovanni-Battista Casone"/>
        <s v="Giovanni-Battista Cima"/>
        <s v="Giovanni-Battista Paggi"/>
        <s v="Girolamo Bonini"/>
        <s v="Giulio Romano"/>
        <s v="Giuseppe Nogari"/>
        <s v="Gozzoli"/>
        <s v="Guercino"/>
        <s v="Guido Reni"/>
        <s v="Il Gentileschi"/>
        <s v="Il Soiaro (Bernardino Gatti)"/>
        <s v="Jacopo da Empoli"/>
        <s v="Lanfranco"/>
        <s v="Lazzari (Donato Bramante)"/>
        <s v="Lippi, Filippino"/>
        <s v="Lo Spagnuolo"/>
        <s v="Lodovico Cardi"/>
        <s v="Lodovico Lana"/>
        <s v="Lorenzo Fasolo"/>
        <s v="Lorenzo Sabbatini"/>
        <s v="Machiavelli, Zanobi de'"/>
        <s v="Mazone"/>
        <s v="Mazzola"/>
        <s v="Mazzolino"/>
        <s v="Michelangelo de Lucca"/>
        <s v="Moroni"/>
        <s v="Orcagna (Andrea di Cione) "/>
        <s v="Orsi da Novellara"/>
        <s v="Panfilo Nuvolone"/>
        <s v="Parmigianino"/>
        <s v="Perugino"/>
        <s v="Pesellino"/>
        <s v="Piero di Lorenzo"/>
        <s v="Ponte, Jacopo da"/>
        <s v="Pontormo"/>
        <s v="Procaccini"/>
        <s v="Raibolini, Francesco"/>
        <s v="Raphael"/>
        <s v="Ricci"/>
        <s v="Rodolfo Grillandaio"/>
        <s v="Rondani"/>
        <s v="Rosa, Salvator"/>
        <s v="Rosselli, Cosimo"/>
        <s v="Rosselli, Matteo"/>
        <s v="Sacchi, Pier-Francesco"/>
        <s v="Schedone, Bartolommeo"/>
        <s v="School of Caravaggio"/>
        <s v="School of Correggio"/>
        <s v="School of Mazzola"/>
        <s v="School of Raphael"/>
        <s v="Sebastiano del Piombo"/>
        <s v="Simone di Martino"/>
        <s v="Sodoma"/>
        <s v="Spada, Lionello"/>
        <s v="Strozzi, Bernardo"/>
        <s v="Taddeo di Bartolo"/>
        <s v="Tiarini, Alessandro"/>
        <s v="Titian"/>
        <s v="Tuccio, Andrea da"/>
        <s v="unknown"/>
        <s v="Vanni, Turino"/>
        <s v="Vasallo, Antonio-Maria"/>
        <s v="Vasari"/>
        <s v="Veronese"/>
      </sharedItems>
    </cacheField>
    <cacheField name="Artists Year" numFmtId="0">
      <sharedItems containsBlank="1" containsMixedTypes="1" containsNumber="1" containsInteger="1" minValue="1487" maxValue="1487"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 Clarabut" refreshedDate="42229.563331134261" createdVersion="4" refreshedVersion="4" minRefreshableVersion="3" recordCount="112" xr:uid="{00000000-000A-0000-FFFF-FFFF17000000}">
  <cacheSource type="worksheet">
    <worksheetSource ref="D4:N116" sheet="List of Returned"/>
  </cacheSource>
  <cacheFields count="11">
    <cacheField name="Original Location" numFmtId="0">
      <sharedItems containsBlank="1"/>
    </cacheField>
    <cacheField name="Original Location Type" numFmtId="0">
      <sharedItems count="5">
        <s v="Gallery"/>
        <s v="Palace"/>
        <s v="Church"/>
        <s v="Academy"/>
        <s v="Unknown"/>
      </sharedItems>
    </cacheField>
    <cacheField name="City" numFmtId="0">
      <sharedItems/>
    </cacheField>
    <cacheField name="Confiscation Date" numFmtId="0">
      <sharedItems containsMixedTypes="1" containsNumber="1" containsInteger="1" minValue="1801" maxValue="1812"/>
    </cacheField>
    <cacheField name="Returned?" numFmtId="0">
      <sharedItems/>
    </cacheField>
    <cacheField name="Location in France" numFmtId="0">
      <sharedItems containsBlank="1"/>
    </cacheField>
    <cacheField name="Date in France" numFmtId="0">
      <sharedItems containsString="0" containsBlank="1" containsNumber="1" containsInteger="1" minValue="1801" maxValue="1801"/>
    </cacheField>
    <cacheField name="Return Date" numFmtId="0">
      <sharedItems containsSemiMixedTypes="0" containsString="0" containsNumber="1" containsInteger="1" minValue="1815" maxValue="1815"/>
    </cacheField>
    <cacheField name="Return Location" numFmtId="0">
      <sharedItems/>
    </cacheField>
    <cacheField name="Return Location Type" numFmtId="0">
      <sharedItems containsBlank="1" count="6">
        <s v="Museum"/>
        <s v="Palace"/>
        <s v="Unknown"/>
        <s v="Church"/>
        <m u="1"/>
        <s v="Gallery" u="1"/>
      </sharedItems>
    </cacheField>
    <cacheField name="City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 Clarabut" refreshedDate="42229.567470254631" createdVersion="4" refreshedVersion="4" minRefreshableVersion="3" recordCount="210" xr:uid="{00000000-000A-0000-FFFF-FFFF18000000}">
  <cacheSource type="worksheet">
    <worksheetSource ref="B4:H214" sheet="Main List"/>
  </cacheSource>
  <cacheFields count="7">
    <cacheField name="Artist" numFmtId="0">
      <sharedItems/>
    </cacheField>
    <cacheField name="Artists Year" numFmtId="0">
      <sharedItems containsBlank="1" containsMixedTypes="1" containsNumber="1" containsInteger="1" minValue="1487" maxValue="1487"/>
    </cacheField>
    <cacheField name="Original Location" numFmtId="0">
      <sharedItems containsBlank="1"/>
    </cacheField>
    <cacheField name="Original Location Type" numFmtId="0">
      <sharedItems count="5">
        <s v="Gallery"/>
        <s v="Palace"/>
        <s v="Church"/>
        <s v="Unknown"/>
        <s v="Academy"/>
      </sharedItems>
    </cacheField>
    <cacheField name="City" numFmtId="0">
      <sharedItems count="17">
        <s v="Turin"/>
        <s v="Florence"/>
        <s v="Parma"/>
        <s v="Modena"/>
        <s v="Genoa"/>
        <s v="Savona"/>
        <s v="Livorno"/>
        <s v="Piacenza"/>
        <s v="Levanto"/>
        <s v="Pisa"/>
        <s v="Chiavari"/>
        <s v="Fiesole"/>
        <s v="Prato"/>
        <s v="Spezia"/>
        <s v="Close to Pisa"/>
        <s v="Close to Florence"/>
        <s v="Arezzo"/>
      </sharedItems>
    </cacheField>
    <cacheField name="Confiscation Date" numFmtId="0">
      <sharedItems containsMixedTypes="1" containsNumber="1" containsInteger="1" minValue="1801" maxValue="1813"/>
    </cacheField>
    <cacheField name="Return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1.719499074075" createdVersion="4" refreshedVersion="6" minRefreshableVersion="3" recordCount="210" xr:uid="{00000000-000A-0000-FFFF-FFFF19000000}">
  <cacheSource type="worksheet">
    <worksheetSource ref="D4:F214" sheet="Main List"/>
  </cacheSource>
  <cacheFields count="3">
    <cacheField name="Original Location" numFmtId="0">
      <sharedItems containsBlank="1"/>
    </cacheField>
    <cacheField name="Original Location Type" numFmtId="0">
      <sharedItems/>
    </cacheField>
    <cacheField name="City" numFmtId="0">
      <sharedItems count="17">
        <s v="Turin"/>
        <s v="Florence"/>
        <s v="Parma"/>
        <s v="Modena"/>
        <s v="Genoa"/>
        <s v="Savona"/>
        <s v="Livorno"/>
        <s v="Piacenza"/>
        <s v="Levanto"/>
        <s v="Pisa"/>
        <s v="Chiavari"/>
        <s v="Fiesole"/>
        <s v="Prato"/>
        <s v="Spezia"/>
        <s v="Close to Pisa"/>
        <s v="Close to Florence"/>
        <s v="Arezz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1.724477314812" createdVersion="4" refreshedVersion="6" minRefreshableVersion="3" recordCount="205" xr:uid="{00000000-000A-0000-FFFF-FFFF1A000000}">
  <cacheSource type="worksheet">
    <worksheetSource ref="B4:F209" sheet="Main List"/>
  </cacheSource>
  <cacheFields count="5">
    <cacheField name="Artist" numFmtId="0">
      <sharedItems count="127">
        <s v="Albani"/>
        <s v="Albertinelli"/>
        <s v="Allegri (Pomponio)"/>
        <s v="Allori (Cristofono)"/>
        <s v="Andrea del Sarto"/>
        <s v="Andrea Sacchi"/>
        <s v="Badalocchi"/>
        <s v="Barocci"/>
        <s v="Bartolommeo Capponi"/>
        <s v="Beccafumi"/>
        <s v="Bianchi Ferrari"/>
        <s v="Bonifazio de Pitati"/>
        <s v="Bordone"/>
        <s v="Boselli"/>
        <s v="Botticelli"/>
        <s v="Brea"/>
        <s v="Bronzino"/>
        <s v="Buonarroti (Michelangelo)"/>
        <s v="Burrini"/>
        <s v="Cambiaso"/>
        <s v="Caravaggio"/>
        <s v="Carracci (Agostino)"/>
        <s v="Carracci (Annibale)"/>
        <s v="Carracci (Ludovico)"/>
        <s v="Castagno"/>
        <s v="Castelli"/>
        <s v="Cavaliere delle Pomerance"/>
        <s v="Cimabue"/>
        <s v="Corregio"/>
        <s v="Credi"/>
        <s v="Dolci"/>
        <s v="Dosso Dossi (Giovanni di Nicolo Luteri"/>
        <s v="Fasolo"/>
        <s v="Fiamminghino"/>
        <s v="Fra Angelico"/>
        <s v="Fra Bartolommeo "/>
        <s v="Fra Filippo Lippi"/>
        <s v="Gaddi"/>
        <s v="Garofalo (Benvenuto Tisi)"/>
        <s v="Gennaro"/>
        <s v="Gentile da Fabriano"/>
        <s v="Ghirlandaio, Benedetto"/>
        <s v="Ghirlandaio, Domenico"/>
        <s v="Ghisoni"/>
        <s v="Giorgione"/>
        <s v="Giotto di Bondone"/>
        <s v="Giovanni di San Giovanni"/>
        <s v="Giovanni-Battista Casone"/>
        <s v="Giovanni-Battista Cima"/>
        <s v="Giovanni-Battista Paggi"/>
        <s v="Girolamo Bonini"/>
        <s v="Giulio Romano"/>
        <s v="Giuseppe Nogari"/>
        <s v="Gozzoli"/>
        <s v="Guercino"/>
        <s v="Guido Reni"/>
        <s v="Il Gentileschi"/>
        <s v="Il Soiaro (Bernardino Gatti)"/>
        <s v="Jacopo da Empoli"/>
        <s v="Lanfranco"/>
        <s v="Lazzari (Donato Bramante)"/>
        <s v="Lippi, Filippino"/>
        <s v="Lo Spagnuolo"/>
        <s v="Lodovico Cardi"/>
        <s v="Lodovico Lana"/>
        <s v="Lorenzo Fasolo"/>
        <s v="Lorenzo Sabbatini"/>
        <s v="Machiavelli, Zanobi de'"/>
        <s v="Mazone"/>
        <s v="Mazzola"/>
        <s v="Mazzolino"/>
        <s v="Michelangelo de Lucca"/>
        <s v="Moroni"/>
        <s v="Orcagna (Andrea di Cione) "/>
        <s v="Orsi da Novellara"/>
        <s v="Panfilo Nuvolone"/>
        <s v="Parmigianino"/>
        <s v="Perugino"/>
        <s v="Pesellino"/>
        <s v="Piero di Lorenzo"/>
        <s v="Ponte, Jacopo da"/>
        <s v="Pontormo"/>
        <s v="Procaccini"/>
        <s v="Raibolini, Francesco"/>
        <s v="Raphael"/>
        <s v="Ricci"/>
        <s v="Rodolfo Grillandaio"/>
        <s v="Rondani"/>
        <s v="Rosa, Salvator"/>
        <s v="Rosselli, Cosimo"/>
        <s v="Rosselli, Matteo"/>
        <s v="Sacchi, Pier-Francesco"/>
        <s v="Schedone, Bartolommeo"/>
        <s v="School of Caravaggio"/>
        <s v="School of Correggio"/>
        <s v="School of Mazzola"/>
        <s v="School of Raphael"/>
        <s v="Sebastiano del Piombo"/>
        <s v="Simone di Martino"/>
        <s v="Sodoma"/>
        <s v="Spada, Lionello"/>
        <s v="Strozzi, Bernardo"/>
        <s v="Taddeo di Bartolo"/>
        <s v="Tiarini, Alessandro"/>
        <s v="Titian"/>
        <s v="Tuccio, Andrea da"/>
        <s v="unknown"/>
        <s v="Cardi" u="1"/>
        <s v="Nogari" u="1"/>
        <s v="Orcagna" u="1"/>
        <s v="Vanni, Turino" u="1"/>
        <s v="Paggi" u="1"/>
        <s v="Vasari" u="1"/>
        <s v="Anconitano" u="1"/>
        <s v="Dosso / Dossi" u="1"/>
        <s v="Baccio della Porta" u="1"/>
        <s v="Lana" u="1"/>
        <s v="Nuvolone" u="1"/>
        <s v="Conegliano" u="1"/>
        <s v="Il Soiaro" u="1"/>
        <s v="Grillandaio" u="1"/>
        <s v="Allegri (Antonio)" u="1"/>
        <s v="Casone" u="1"/>
        <s v="Veronese" u="1"/>
        <s v="Vasallo, Antonio-Maris" u="1"/>
        <s v="Lorenzo da Bologna" u="1"/>
        <s v="Lorenzo da Pavia" u="1"/>
      </sharedItems>
    </cacheField>
    <cacheField name="Artists Year" numFmtId="0">
      <sharedItems containsBlank="1" containsMixedTypes="1" containsNumber="1" containsInteger="1" minValue="1487" maxValue="1487"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1.73710092593" createdVersion="6" refreshedVersion="6" minRefreshableVersion="3" recordCount="50" xr:uid="{00000000-000A-0000-FFFF-FFFF1B000000}">
  <cacheSource type="worksheet">
    <worksheetSource ref="B3:H53" sheet="List of Paintings fr Pitti"/>
  </cacheSource>
  <cacheFields count="7">
    <cacheField name="Artist" numFmtId="0">
      <sharedItems count="25">
        <s v="Albani"/>
        <s v="Allori (Cristofono)"/>
        <s v="Andrea del Sarto"/>
        <s v="Barocci"/>
        <s v="Bonifazio de Pitati"/>
        <s v="Bordone"/>
        <s v="Buonarroti (Michelangelo)"/>
        <s v="Carracci (Annibale)"/>
        <s v="Corregio"/>
        <s v="Dolci"/>
        <s v="Fra Bartolommeo "/>
        <s v="Giorgione"/>
        <s v="Giovanni di San Giovanni"/>
        <s v="Giulio Romano"/>
        <s v="Guido Reni"/>
        <s v="Lodovico Cardi"/>
        <s v="Moroni"/>
        <s v="Parmigianino"/>
        <s v="Perugino"/>
        <s v="Raphael"/>
        <s v="Rosa, Salvator"/>
        <s v="School of Raphael"/>
        <s v="Sebastiano del Piombo"/>
        <s v="Titian"/>
        <s v="Veronese"/>
      </sharedItems>
    </cacheField>
    <cacheField name="Artists Year" numFmtId="0">
      <sharedItems/>
    </cacheField>
    <cacheField name="Original Location" numFmtId="0">
      <sharedItems/>
    </cacheField>
    <cacheField name="Original Location Type" numFmtId="0">
      <sharedItems/>
    </cacheField>
    <cacheField name="City" numFmtId="0">
      <sharedItems/>
    </cacheField>
    <cacheField name="Confiscation Date" numFmtId="0">
      <sharedItems/>
    </cacheField>
    <cacheField name="Return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02.49250335648" createdVersion="4" refreshedVersion="6" minRefreshableVersion="3" recordCount="98" xr:uid="{00000000-000A-0000-FFFF-FFFF1C000000}">
  <cacheSource type="worksheet">
    <worksheetSource ref="B4:F102" sheet="List of Not Ret. Works"/>
  </cacheSource>
  <cacheFields count="5">
    <cacheField name="Artist" numFmtId="0">
      <sharedItems/>
    </cacheField>
    <cacheField name="Artists Year" numFmtId="0">
      <sharedItems containsBlank="1"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 count="14">
        <s v="Turin"/>
        <s v="Florence"/>
        <s v="Parma"/>
        <s v="Modena"/>
        <s v="Livorno"/>
        <s v="Pisa"/>
        <s v="Chiavari"/>
        <s v="Fiesole"/>
        <s v="Prato"/>
        <s v="Savona"/>
        <s v="Close to Pisa"/>
        <s v="Close to Florence"/>
        <s v="Genoa"/>
        <s v="Arezz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s v="Air"/>
    <s v="Albani"/>
    <s v="1578-1660"/>
    <s v="Gallery"/>
    <x v="0"/>
    <s v="Turin"/>
    <s v="Feb/Mar 1799"/>
    <x v="0"/>
    <m/>
    <m/>
    <n v="1815"/>
    <s v="Pinacoteca"/>
    <s v="Museum"/>
  </r>
  <r>
    <s v="Water"/>
    <s v="Albani"/>
    <s v="1578-1660"/>
    <s v="Gallery"/>
    <x v="0"/>
    <s v="Turin"/>
    <s v="Feb/Mar 1799"/>
    <x v="0"/>
    <m/>
    <m/>
    <n v="1815"/>
    <s v="Pinacoteca"/>
    <s v="Museum"/>
  </r>
  <r>
    <s v="Fire"/>
    <s v="Albani"/>
    <s v="1578-1660"/>
    <s v="Gallery"/>
    <x v="0"/>
    <s v="Turin"/>
    <s v="Feb/Mar 1799"/>
    <x v="0"/>
    <m/>
    <m/>
    <n v="1815"/>
    <s v="Pinacoteca"/>
    <s v="Museum"/>
  </r>
  <r>
    <s v="Earth"/>
    <s v="Albani"/>
    <s v="1578-1660"/>
    <s v="Gallery"/>
    <x v="0"/>
    <s v="Turin"/>
    <s v="Feb/Mar 1799"/>
    <x v="0"/>
    <m/>
    <m/>
    <n v="1815"/>
    <s v="Pinacoteca"/>
    <s v="Museum"/>
  </r>
  <r>
    <s v="Foly Family"/>
    <s v="Albani"/>
    <s v="1578-1660"/>
    <s v="Pitti Palace"/>
    <x v="1"/>
    <s v="Florence"/>
    <s v="Mar/Apr 1799"/>
    <x v="0"/>
    <m/>
    <m/>
    <n v="1815"/>
    <s v="Pitti Palace"/>
    <s v="Palace"/>
  </r>
  <r>
    <s v="Apparition of Christ before the Virgin"/>
    <s v="Albani"/>
    <s v="1578-1660"/>
    <s v="Pitti Palace"/>
    <x v="1"/>
    <s v="Florence"/>
    <s v="Mar/Apr 1799"/>
    <x v="0"/>
    <m/>
    <m/>
    <n v="1815"/>
    <s v="Pitti Palace"/>
    <s v="Palace"/>
  </r>
  <r>
    <s v="Adam and Eve"/>
    <s v="Albani"/>
    <s v="1578-1660"/>
    <s v="Gallery"/>
    <x v="0"/>
    <s v="Turin"/>
    <s v="Feb/Mar 1799"/>
    <x v="1"/>
    <s v="Brussels"/>
    <n v="1811"/>
    <m/>
    <m/>
    <m/>
  </r>
  <r>
    <s v="Rest on the Flight to Egypt"/>
    <s v="Albani"/>
    <s v="1578-1660"/>
    <s v="Gallery"/>
    <x v="0"/>
    <s v="Turin"/>
    <s v="Feb/Mar 1799"/>
    <x v="1"/>
    <s v="Palais de Saint-Cloud"/>
    <s v="1802-1815"/>
    <m/>
    <m/>
    <m/>
  </r>
  <r>
    <s v="The Virgin, baby Jesus, St Jerome and Zenobius"/>
    <s v="Albertinelli"/>
    <s v="1474-1515"/>
    <s v="Santa Trinita (deleted)"/>
    <x v="2"/>
    <s v="Florence"/>
    <s v="Feb 1813"/>
    <x v="1"/>
    <s v="Paris"/>
    <n v="1814"/>
    <m/>
    <m/>
    <m/>
  </r>
  <r>
    <s v="The Virgin, baby Jesus and three angels"/>
    <s v="Allegri (Pomponio)"/>
    <s v="1521-1593"/>
    <s v="Benedictine Church of St. Alexander (deleted)"/>
    <x v="2"/>
    <s v="Parma"/>
    <n v="1811"/>
    <x v="0"/>
    <m/>
    <m/>
    <n v="1815"/>
    <s v="Gallery"/>
    <s v="Gallery"/>
  </r>
  <r>
    <s v="St  Julien the Hospitaller"/>
    <s v="Allori (Cristofono)"/>
    <s v="1577-1621"/>
    <s v="Pitti Palace"/>
    <x v="1"/>
    <s v="Florence"/>
    <s v="Mar/Apr 1799"/>
    <x v="0"/>
    <m/>
    <m/>
    <n v="1815"/>
    <s v="Pitti Palace"/>
    <s v="Palace"/>
  </r>
  <r>
    <s v="The Triumph of Judith"/>
    <s v="Allori (Cristofono)"/>
    <s v="1577-1621"/>
    <s v="Pitti Palace"/>
    <x v="1"/>
    <s v="Florence"/>
    <s v="Mar/Apr 1799"/>
    <x v="0"/>
    <m/>
    <m/>
    <n v="1815"/>
    <s v="Pitti Palace"/>
    <s v="Palace"/>
  </r>
  <r>
    <s v="Self-Portrait"/>
    <s v="Andrea del Sarto"/>
    <s v="1486-1530"/>
    <s v="Pitti Palace"/>
    <x v="1"/>
    <s v="Florence"/>
    <s v="Mar/Apr 1799"/>
    <x v="0"/>
    <m/>
    <m/>
    <n v="1815"/>
    <s v="Pitti Palace"/>
    <s v="Palace"/>
  </r>
  <r>
    <s v="Descent from the Cross"/>
    <s v="Andrea del Sarto"/>
    <s v="1486-1530"/>
    <s v="Pitti Palace"/>
    <x v="1"/>
    <s v="Florence"/>
    <s v="Mar/Apr 1799"/>
    <x v="0"/>
    <m/>
    <m/>
    <n v="1815"/>
    <s v="Pitti Palace"/>
    <s v="Palace"/>
  </r>
  <r>
    <s v="Two Paintings representing scenes from the life of Joseph"/>
    <s v="Andrea del Sarto"/>
    <s v="1486-1530"/>
    <s v="Pitti Palace"/>
    <x v="1"/>
    <s v="Florence"/>
    <s v="Mar/Apr 1799"/>
    <x v="0"/>
    <m/>
    <m/>
    <n v="1815"/>
    <s v="Pitti Palace"/>
    <s v="Palace"/>
  </r>
  <r>
    <s v="Roman Charity (Xantippe, daughter of Cimon l'Athenien, visiting her aged father in prison)"/>
    <s v="Andrea Sacchi"/>
    <s v="1599-1661"/>
    <s v="Gallery"/>
    <x v="0"/>
    <s v="Modena"/>
    <s v="22 May 1796"/>
    <x v="0"/>
    <m/>
    <m/>
    <n v="1815"/>
    <s v="Gallery"/>
    <s v="Gallery"/>
  </r>
  <r>
    <s v="Saint Francis receiving the stigmas"/>
    <s v="Badalocchi"/>
    <s v="1581-1647"/>
    <s v="Capucines Church"/>
    <x v="2"/>
    <s v="Parma"/>
    <s v="3 May 1803"/>
    <x v="0"/>
    <m/>
    <m/>
    <n v="1815"/>
    <s v="Gallery"/>
    <s v="Gallery"/>
  </r>
  <r>
    <s v="Coronation of the Virgin in Heaven"/>
    <s v="Badalocchi"/>
    <s v="1581-1647"/>
    <s v="Eglise des Carmes-Chausses (deleted)"/>
    <x v="2"/>
    <s v="Parma"/>
    <n v="1811"/>
    <x v="0"/>
    <m/>
    <m/>
    <n v="1815"/>
    <s v="Gallery"/>
    <s v="Gallery"/>
  </r>
  <r>
    <s v="The Virgin, Sts Anthony and George"/>
    <s v="Badalocchi"/>
    <s v="1581-1647"/>
    <m/>
    <x v="3"/>
    <s v="Parma"/>
    <s v="3 May 1803"/>
    <x v="1"/>
    <s v="Lyon"/>
    <n v="1811"/>
    <m/>
    <m/>
    <m/>
  </r>
  <r>
    <s v="Head of the Virgin"/>
    <s v="Barocci"/>
    <s v="1528-1612"/>
    <s v="Pitti Palace"/>
    <x v="1"/>
    <s v="Florence"/>
    <s v="Mar/Apr 1799"/>
    <x v="0"/>
    <m/>
    <m/>
    <n v="1815"/>
    <s v="Pitti Palace"/>
    <s v="Palace"/>
  </r>
  <r>
    <s v="Head of an Angel"/>
    <s v="Barocci"/>
    <s v="1528-1612"/>
    <s v="Pitti Palace"/>
    <x v="1"/>
    <s v="Florence"/>
    <s v="Mar/Apr 1799"/>
    <x v="0"/>
    <m/>
    <m/>
    <n v="1815"/>
    <s v="Pitti Palace"/>
    <s v="Palace"/>
  </r>
  <r>
    <s v="Le Songe de Jacob"/>
    <s v="Barocci"/>
    <s v="1528-1614"/>
    <s v="Gallery"/>
    <x v="0"/>
    <s v="Modena"/>
    <s v="22 May 1796"/>
    <x v="1"/>
    <s v="Nancy"/>
    <n v="1801"/>
    <m/>
    <m/>
    <m/>
  </r>
  <r>
    <s v="The Coronation of the Virgin"/>
    <s v="Bartolommeo Capponi"/>
    <s v="1660-1680"/>
    <s v="San Savli (deleted)"/>
    <x v="2"/>
    <s v="Florence"/>
    <n v="1811"/>
    <x v="1"/>
    <s v="Paris"/>
    <s v="Aug 1812"/>
    <m/>
    <m/>
    <m/>
  </r>
  <r>
    <s v="The Ascention of Christ"/>
    <s v="Beccafumi"/>
    <s v="1486-1549"/>
    <s v="Church of Christ and Mary (deleted)"/>
    <x v="2"/>
    <s v="Genoa"/>
    <n v="1811"/>
    <x v="2"/>
    <m/>
    <m/>
    <n v="1815"/>
    <s v="Disappeared"/>
    <s v="Unknown"/>
  </r>
  <r>
    <s v="The Virgin, child, St. Bernard and Quentin"/>
    <s v="Bianchi Ferrari"/>
    <s v="1447-1510"/>
    <s v="Church of the Augustines of San Quintino (deleted)"/>
    <x v="2"/>
    <s v="Parma"/>
    <n v="1811"/>
    <x v="1"/>
    <s v="Paris"/>
    <s v="June 1812"/>
    <m/>
    <m/>
    <m/>
  </r>
  <r>
    <s v="History of Jacob (two paintings)"/>
    <s v="Bonifazio de Pitati"/>
    <s v="1487-1553"/>
    <s v="Pitti Palace"/>
    <x v="1"/>
    <s v="Florence"/>
    <s v="Mar/Apr 1799"/>
    <x v="3"/>
    <s v="*never arrived in Paris"/>
    <m/>
    <m/>
    <m/>
    <m/>
  </r>
  <r>
    <s v="History of Mucius Scevola (two paintings)"/>
    <s v="Bonifazio de Pitati"/>
    <s v="1487-1553"/>
    <s v="Pitti Palace"/>
    <x v="1"/>
    <s v="Florence"/>
    <s v="Mar/Apr 1799"/>
    <x v="3"/>
    <s v="*never arrived in Paris"/>
    <m/>
    <m/>
    <m/>
    <m/>
  </r>
  <r>
    <s v="Portrait of a Woman"/>
    <s v="Bordone"/>
    <s v="1500-1571"/>
    <s v="Pitti Palace"/>
    <x v="1"/>
    <s v="Florence"/>
    <s v="Mar/Apr 1799"/>
    <x v="0"/>
    <m/>
    <m/>
    <n v="1815"/>
    <s v="Pitti Palace"/>
    <s v="Palace"/>
  </r>
  <r>
    <s v="Heads of four Saints"/>
    <s v="Boselli"/>
    <s v="1495-1527"/>
    <s v="Capucines Convent (deleted)"/>
    <x v="2"/>
    <s v="Parma"/>
    <n v="1811"/>
    <x v="1"/>
    <s v="Museum, Le Mans"/>
    <n v="1872"/>
    <m/>
    <m/>
    <m/>
  </r>
  <r>
    <s v="The Virgin and Child- Madonna della Magnigicata"/>
    <s v="Botticelli"/>
    <s v="1445-1510"/>
    <s v="Academy (from a deleted convent)"/>
    <x v="4"/>
    <s v="Florence"/>
    <n v="1811"/>
    <x v="1"/>
    <s v="Paris"/>
    <s v="Aug 1812"/>
    <m/>
    <m/>
    <m/>
  </r>
  <r>
    <s v="Collection of 6 works* (altarpiece?)"/>
    <s v="Brea"/>
    <s v="1443-1520"/>
    <s v="San Giacomo (deleted)"/>
    <x v="2"/>
    <s v="Savona"/>
    <n v="1811"/>
    <x v="0"/>
    <m/>
    <m/>
    <n v="1815"/>
    <s v="Cathedral"/>
    <s v="Church"/>
  </r>
  <r>
    <s v="Christ appearing before Madeline"/>
    <s v="Bronzino"/>
    <s v="1503-1572"/>
    <s v="Church of the Holy Spirit"/>
    <x v="2"/>
    <s v="Florence"/>
    <n v="1813"/>
    <x v="1"/>
    <s v="Paris"/>
    <s v="Feb 1814"/>
    <m/>
    <m/>
    <m/>
  </r>
  <r>
    <s v="The Three Fates"/>
    <s v="Buonarroti (Michelangelo)"/>
    <s v="1475-1564"/>
    <s v="Pitti Palace"/>
    <x v="1"/>
    <s v="Florence"/>
    <s v="Mar/Apr 1799"/>
    <x v="0"/>
    <m/>
    <m/>
    <n v="1815"/>
    <s v="Pitti Palace"/>
    <s v="Palace"/>
  </r>
  <r>
    <s v="The Martyrdom of Ste Victory"/>
    <s v="Burrini"/>
    <s v="1656-1727"/>
    <s v="Gallery"/>
    <x v="0"/>
    <s v="Modena"/>
    <s v="25 Oct 1796"/>
    <x v="1"/>
    <s v="Palais de Compiegne, Compiegne"/>
    <s v="after the Empire"/>
    <m/>
    <m/>
    <m/>
  </r>
  <r>
    <s v="The Birth of Jesus"/>
    <s v="Cambiaso"/>
    <s v="1527-1585"/>
    <s v="Church of Christ and Mary (deleted)"/>
    <x v="2"/>
    <s v="Genoa"/>
    <n v="1811"/>
    <x v="2"/>
    <m/>
    <m/>
    <n v="1815"/>
    <s v="Disappeared"/>
    <s v="Unknown"/>
  </r>
  <r>
    <s v="Christ Crowned with Thorns"/>
    <s v="Caravaggio"/>
    <s v="1571-1611"/>
    <s v="Gallery"/>
    <x v="0"/>
    <s v="Modena"/>
    <s v="25 Oct 1796"/>
    <x v="1"/>
    <s v="Musee, Bordeaux"/>
    <n v="1801"/>
    <m/>
    <m/>
    <m/>
  </r>
  <r>
    <s v="Descent from the Cross"/>
    <s v="Caravaggio"/>
    <s v="1571-1610"/>
    <m/>
    <x v="3"/>
    <s v="Livorno"/>
    <s v="8 July 1796"/>
    <x v="4"/>
    <s v="St. Germain-des-Pres, Paris"/>
    <n v="1811"/>
    <m/>
    <m/>
    <m/>
  </r>
  <r>
    <s v="The Virgin and Child with St Benoit, John the Baptist, Cecilia and Margaret"/>
    <s v="Carracci (Agostino)"/>
    <s v="1557-1604"/>
    <s v="St Paul Convent"/>
    <x v="2"/>
    <s v="Parma"/>
    <s v="May 1796"/>
    <x v="0"/>
    <m/>
    <m/>
    <n v="1815"/>
    <s v="Gallery"/>
    <s v="Gallery"/>
  </r>
  <r>
    <s v="Pieta"/>
    <s v="Carracci (Annibale)"/>
    <s v="1560-1618"/>
    <s v="Capucines Church"/>
    <x v="2"/>
    <s v="Parma"/>
    <s v="May 1796"/>
    <x v="0"/>
    <m/>
    <m/>
    <n v="1815"/>
    <s v="Gallery"/>
    <s v="Gallery"/>
  </r>
  <r>
    <s v="Air"/>
    <s v="Carracci (Annibale)"/>
    <s v="1560-1614"/>
    <s v="Gallery"/>
    <x v="0"/>
    <s v="Modena"/>
    <s v="25 Oct 1796"/>
    <x v="0"/>
    <m/>
    <m/>
    <n v="1815"/>
    <s v="Gallery"/>
    <s v="Gallery"/>
  </r>
  <r>
    <s v="Fire"/>
    <s v="Carracci (Annibale)"/>
    <s v="1560-1615"/>
    <s v="Gallery"/>
    <x v="0"/>
    <s v="Modena"/>
    <s v="25 Oct 1796"/>
    <x v="0"/>
    <m/>
    <m/>
    <n v="1815"/>
    <s v="Gallery"/>
    <s v="Gallery"/>
  </r>
  <r>
    <s v="Water"/>
    <s v="Carracci (Annibale)"/>
    <s v="1560-1616"/>
    <s v="Gallery"/>
    <x v="0"/>
    <s v="Modena"/>
    <s v="25 Oct 1796"/>
    <x v="0"/>
    <m/>
    <m/>
    <n v="1815"/>
    <s v="Gallery"/>
    <s v="Gallery"/>
  </r>
  <r>
    <s v="Earth"/>
    <s v="Carracci (Annibale)"/>
    <s v="1560-1617"/>
    <s v="Gallery"/>
    <x v="0"/>
    <s v="Modena"/>
    <s v="25 Oct 1796"/>
    <x v="0"/>
    <m/>
    <m/>
    <n v="1815"/>
    <s v="Gallery"/>
    <s v="Gallery"/>
  </r>
  <r>
    <s v="Apparition of the Virgin to St Luke and Catherine"/>
    <s v="Carracci (Annibale)"/>
    <s v="1560-1613"/>
    <s v="Gallery"/>
    <x v="0"/>
    <s v="Modena"/>
    <s v="19 June 1796"/>
    <x v="1"/>
    <s v="Paris"/>
    <s v="31 July 1797"/>
    <m/>
    <m/>
    <m/>
  </r>
  <r>
    <s v="The Holy Family"/>
    <s v="Carracci (Annibale)"/>
    <s v="1560-1611"/>
    <s v="Pitti Palace"/>
    <x v="1"/>
    <s v="Florence"/>
    <s v="Mar/Apr 1799"/>
    <x v="3"/>
    <m/>
    <m/>
    <m/>
    <m/>
    <m/>
  </r>
  <r>
    <s v="Emtombment of the Virgin"/>
    <s v="Carracci (Ludovico)"/>
    <s v="1555-1624"/>
    <s v="Cathedral"/>
    <x v="2"/>
    <s v="Piacenza"/>
    <s v="May 1796"/>
    <x v="0"/>
    <m/>
    <m/>
    <n v="1815"/>
    <s v="Gallery"/>
    <s v="Gallery"/>
  </r>
  <r>
    <s v="The Apostles find roses at the body of the Virgin"/>
    <s v="Carracci (Ludovico)"/>
    <s v="1555-1625"/>
    <s v="Cathedral"/>
    <x v="2"/>
    <s v="Piacenza"/>
    <s v="May 1796"/>
    <x v="0"/>
    <m/>
    <m/>
    <n v="1815"/>
    <s v="Gallery"/>
    <s v="Gallery"/>
  </r>
  <r>
    <s v="St Bernard of Siena delivering the city of Carpi"/>
    <s v="Carracci (Ludovico)"/>
    <s v="1555-1622"/>
    <s v="Gallery"/>
    <x v="0"/>
    <s v="Modena"/>
    <s v="25 Oct 1796"/>
    <x v="1"/>
    <s v="Notre-Dame Paris"/>
    <s v="Apr 1802"/>
    <m/>
    <m/>
    <m/>
  </r>
  <r>
    <s v="The Maryrdom of St Peter and Paul"/>
    <s v="Carracci (Ludovico)"/>
    <s v="1555-1623"/>
    <s v="Gallery"/>
    <x v="0"/>
    <s v="Modena"/>
    <s v="25 Oct 1796"/>
    <x v="1"/>
    <s v="Museum, Rennes"/>
    <n v="1801"/>
    <m/>
    <m/>
    <m/>
  </r>
  <r>
    <s v="St George killing the dragon"/>
    <s v="Castagno"/>
    <s v="1423-1457"/>
    <s v="St Francis (deleted)"/>
    <x v="2"/>
    <s v="Levanto"/>
    <n v="1811"/>
    <x v="2"/>
    <m/>
    <m/>
    <n v="1815"/>
    <s v="Disappeared"/>
    <s v="Unknown"/>
  </r>
  <r>
    <s v="St John the Baptist"/>
    <s v="Castagno"/>
    <s v="1423-1459"/>
    <s v="Academy (from a deleted convent)"/>
    <x v="4"/>
    <s v="Florence"/>
    <n v="1811"/>
    <x v="1"/>
    <s v="Museum, Bagneres-de-Bigorre"/>
    <n v="1872"/>
    <m/>
    <m/>
    <m/>
  </r>
  <r>
    <s v="Saint Benoit"/>
    <s v="Castagno"/>
    <s v="1423-1458"/>
    <s v="Campo-Santa (from a deleted convent)"/>
    <x v="2"/>
    <s v="Pisa"/>
    <n v="1811"/>
    <x v="4"/>
    <s v="Paris"/>
    <n v="1813"/>
    <m/>
    <m/>
    <m/>
  </r>
  <r>
    <s v="The death of Ste Francoise"/>
    <s v="Castelli"/>
    <s v="1625-1659"/>
    <s v="St Philip (from a deleted convent)"/>
    <x v="2"/>
    <s v="Genoa"/>
    <n v="1811"/>
    <x v="2"/>
    <m/>
    <m/>
    <n v="1815"/>
    <s v="Disappeared"/>
    <s v="Unknown"/>
  </r>
  <r>
    <s v="Christ on the Cross between two thieves"/>
    <s v="Cavaliere delle Pomerance"/>
    <s v="1552-1626"/>
    <s v="Gallery"/>
    <x v="0"/>
    <s v="Modena"/>
    <s v="25 Oct 1796"/>
    <x v="0"/>
    <m/>
    <m/>
    <n v="1815"/>
    <s v="Gallery"/>
    <s v="Gallery"/>
  </r>
  <r>
    <s v="The Virgin with Angels"/>
    <s v="Cimabue"/>
    <s v="1240-1303"/>
    <s v="St Francis (deleted)"/>
    <x v="2"/>
    <s v="Pisa"/>
    <n v="1811"/>
    <x v="1"/>
    <s v="Paris"/>
    <n v="1813"/>
    <m/>
    <m/>
    <m/>
  </r>
  <r>
    <s v="The Virgin, Baby Jesus, Ste Madeline and Jerome"/>
    <s v="Corregio"/>
    <s v="1494-1534"/>
    <s v="Academy of Fine Arts"/>
    <x v="4"/>
    <s v="Parma"/>
    <s v="May 1796"/>
    <x v="0"/>
    <m/>
    <m/>
    <n v="1815"/>
    <s v="Gallery"/>
    <s v="Gallery"/>
  </r>
  <r>
    <s v="Rest on the Flight to Egypt"/>
    <s v="Corregio"/>
    <s v="1494-1536"/>
    <m/>
    <x v="3"/>
    <s v="Parma"/>
    <s v="May 1796"/>
    <x v="0"/>
    <m/>
    <m/>
    <n v="1815"/>
    <s v="Gallery"/>
    <s v="Gallery"/>
  </r>
  <r>
    <s v="The Martyrdom of St Placide and Ste Flavie?"/>
    <s v="Corregio"/>
    <s v="1494-1537"/>
    <m/>
    <x v="3"/>
    <s v="Parma"/>
    <s v="May 1796"/>
    <x v="0"/>
    <m/>
    <m/>
    <n v="1815"/>
    <s v="Gallery"/>
    <s v="Gallery"/>
  </r>
  <r>
    <s v="The Deposition"/>
    <s v="Corregio"/>
    <s v="1494-1538"/>
    <m/>
    <x v="3"/>
    <s v="Parma"/>
    <s v="May 1796"/>
    <x v="0"/>
    <m/>
    <m/>
    <n v="1815"/>
    <s v="Gallery"/>
    <s v="Gallery"/>
  </r>
  <r>
    <s v="Young St. John the Baptist"/>
    <s v="Corregio"/>
    <s v="1494-1535"/>
    <s v="Pitti Palace"/>
    <x v="1"/>
    <s v="Florence"/>
    <s v="Mar/Apr 1799"/>
    <x v="0"/>
    <m/>
    <m/>
    <n v="1815"/>
    <s v="Pitti Palace"/>
    <s v="Palace"/>
  </r>
  <r>
    <s v="The Virgin, Child, St Julian and Nicholas of Myre"/>
    <s v="Credi"/>
    <s v="1459-1537"/>
    <s v="Santa Maria Maddalena dei Pazzi (deleted)"/>
    <x v="2"/>
    <s v="Florence"/>
    <n v="1811"/>
    <x v="1"/>
    <s v="Paris"/>
    <s v="Aug 1812"/>
    <m/>
    <m/>
    <m/>
  </r>
  <r>
    <s v="A sleeping St John"/>
    <s v="Dolci"/>
    <s v="1616-1686"/>
    <s v="Pitti Palace"/>
    <x v="1"/>
    <s v="Florence"/>
    <s v="Mar/Apr 1799"/>
    <x v="0"/>
    <m/>
    <m/>
    <n v="1815"/>
    <s v="Pitti Palace"/>
    <s v="Palace"/>
  </r>
  <r>
    <s v="Agony of Christ in the Olive Garden"/>
    <s v="Dolci"/>
    <s v="1616-1687"/>
    <s v="Pitti Palace"/>
    <x v="1"/>
    <s v="Florence"/>
    <s v="Mar/Apr 1799"/>
    <x v="0"/>
    <m/>
    <m/>
    <n v="1815"/>
    <s v="Pitti Palace"/>
    <s v="Palace"/>
  </r>
  <r>
    <s v="Adoration of the Shepherds"/>
    <s v="Dosso Dossi (Giovanni di Nicolo Luteri"/>
    <s v="1490-1542"/>
    <s v="Gallery"/>
    <x v="0"/>
    <s v="Modena"/>
    <s v="22 May 1796"/>
    <x v="0"/>
    <m/>
    <m/>
    <n v="1815"/>
    <s v="Gallery"/>
    <s v="Gallery"/>
  </r>
  <r>
    <s v="Adoration of the Shepherds"/>
    <s v="Fasolo"/>
    <s v="1489-1526"/>
    <s v="St Francis (deleted)"/>
    <x v="2"/>
    <s v="Chiavari"/>
    <n v="1811"/>
    <x v="4"/>
    <s v="Paris"/>
    <n v="1813"/>
    <m/>
    <m/>
    <m/>
  </r>
  <r>
    <s v="The Baptism of Christ"/>
    <s v="Fiamminghino"/>
    <s v="1575-1640"/>
    <s v="San Quintino"/>
    <x v="2"/>
    <s v="Parma"/>
    <s v="3 May 1803"/>
    <x v="0"/>
    <m/>
    <m/>
    <n v="1815"/>
    <s v="Gallery"/>
    <s v="Gallery"/>
  </r>
  <r>
    <s v="The Coronation of the Virgin"/>
    <s v="Fra Angelico"/>
    <s v="1395-1455"/>
    <s v="St Dominic"/>
    <x v="2"/>
    <s v="Fiesole"/>
    <n v="1811"/>
    <x v="1"/>
    <s v="Paris"/>
    <s v="Aug 1812"/>
    <m/>
    <m/>
    <m/>
  </r>
  <r>
    <s v="Christ resurrected and the Evangilists"/>
    <s v="Fra Bartolommeo "/>
    <s v="1472-1517"/>
    <s v="Pitti Palace"/>
    <x v="1"/>
    <s v="Florence"/>
    <s v="Mar/Apr 1799"/>
    <x v="0"/>
    <m/>
    <m/>
    <n v="1815"/>
    <s v="Pitti Palace"/>
    <s v="Palace"/>
  </r>
  <r>
    <s v="Saint Mark"/>
    <s v="Fra Bartolommeo "/>
    <s v="1472-1517"/>
    <s v="Pitti Palace"/>
    <x v="1"/>
    <s v="Florence"/>
    <s v="Mar/Apr 1799"/>
    <x v="0"/>
    <m/>
    <m/>
    <n v="1815"/>
    <s v="Pitti Palace"/>
    <s v="Palace"/>
  </r>
  <r>
    <s v="The Virgin and Child between St Fedriano and Augustin"/>
    <s v="Fra Filippo Lippi"/>
    <s v="1406-1470"/>
    <s v="Santa Spirito"/>
    <x v="2"/>
    <s v="Florence"/>
    <s v="Feb 1813"/>
    <x v="1"/>
    <s v="Paris"/>
    <s v="Feb 1814"/>
    <m/>
    <m/>
    <m/>
  </r>
  <r>
    <s v="The Naitivity"/>
    <s v="Fra Filippo Lippi"/>
    <s v="1406-1469"/>
    <m/>
    <x v="3"/>
    <s v="Prato"/>
    <n v="1811"/>
    <x v="1"/>
    <s v="Paris"/>
    <s v="Aug 1812"/>
    <m/>
    <m/>
    <m/>
  </r>
  <r>
    <s v="Predella"/>
    <s v="Gaddi"/>
    <s v="1300-1366"/>
    <s v="Sainte-Marie-des-Anges"/>
    <x v="2"/>
    <s v="Florence"/>
    <n v="1813"/>
    <x v="1"/>
    <s v="Paris"/>
    <s v="Feb 1814"/>
    <m/>
    <m/>
    <m/>
  </r>
  <r>
    <s v="The Virgin, St. John the Baptist and Lucy"/>
    <s v="Garofalo (Benvenuto Tisi)"/>
    <s v="1481-1560"/>
    <s v="Gallery"/>
    <x v="0"/>
    <s v="Modena"/>
    <s v="22 May 1796"/>
    <x v="0"/>
    <m/>
    <m/>
    <n v="1815"/>
    <s v="Gallery"/>
    <s v="Gallery"/>
  </r>
  <r>
    <s v="Jesus surrounded by Doctors"/>
    <s v="Garofalo (Benvenuto Tisi)"/>
    <s v="1481-1561"/>
    <s v="Gallery"/>
    <x v="0"/>
    <s v="Turin"/>
    <n v="1801"/>
    <x v="0"/>
    <m/>
    <m/>
    <n v="1815"/>
    <s v="Pinacoteca"/>
    <s v="Museum"/>
  </r>
  <r>
    <s v="The Marriage of the Virgin"/>
    <s v="Gennaro"/>
    <s v="1637-1689"/>
    <s v="Gallery"/>
    <x v="0"/>
    <s v="Modena"/>
    <s v="25 Oct 1796"/>
    <x v="2"/>
    <m/>
    <m/>
    <n v="1815"/>
    <s v="Disappeared"/>
    <s v="Unknown"/>
  </r>
  <r>
    <s v="Presentation to the Temple (Predella of Adoration of the Magi)"/>
    <s v="Gentile da Fabriano"/>
    <s v="1360-1427"/>
    <s v="Santa Trinita (deleted)"/>
    <x v="2"/>
    <s v="Florence"/>
    <n v="1811"/>
    <x v="1"/>
    <s v="Paris"/>
    <s v="Aug 1812"/>
    <m/>
    <m/>
    <m/>
  </r>
  <r>
    <s v="Le Christ marchant au Calvaire"/>
    <s v="Ghirlandaio, Benedetto"/>
    <s v="1458-1497"/>
    <s v="Santo-Spirito"/>
    <x v="2"/>
    <s v="Florence"/>
    <n v="1813"/>
    <x v="1"/>
    <s v="Paris"/>
    <s v="Feb 1814"/>
    <m/>
    <m/>
    <m/>
  </r>
  <r>
    <s v="The Visitation"/>
    <s v="Ghirlandaio, Domenico"/>
    <s v="1449-1495"/>
    <s v="Santa Maria Maddalena dei Pazzi"/>
    <x v="2"/>
    <s v="Florence"/>
    <n v="1811"/>
    <x v="1"/>
    <s v="Paris"/>
    <s v="Aug 1812"/>
    <m/>
    <m/>
    <m/>
  </r>
  <r>
    <s v="The Calling of St Peter and Andrew"/>
    <s v="Ghisoni"/>
    <s v="1505-1575"/>
    <s v="Cathedral"/>
    <x v="2"/>
    <s v="Modena"/>
    <s v="24 Feb 1797"/>
    <x v="4"/>
    <s v="Paris"/>
    <s v="27 July 1798"/>
    <m/>
    <m/>
    <m/>
  </r>
  <r>
    <s v="A Concert"/>
    <s v="Giorgione"/>
    <s v="1470-1510"/>
    <s v="Pitti Palace"/>
    <x v="1"/>
    <s v="Florence"/>
    <s v="Mar/Apr 1799"/>
    <x v="0"/>
    <m/>
    <m/>
    <n v="1815"/>
    <s v="Pitti Palace"/>
    <s v="Palace"/>
  </r>
  <r>
    <s v="Singing Lesson or Three Ages of Man"/>
    <s v="Giorgione"/>
    <s v="1470-1511"/>
    <s v="Pitti Palace"/>
    <x v="1"/>
    <s v="Florence"/>
    <s v="Mar/Apr 1799"/>
    <x v="0"/>
    <m/>
    <m/>
    <n v="1815"/>
    <s v="Pitti Palace"/>
    <s v="Palace"/>
  </r>
  <r>
    <s v="St Francis receiving the Stigmas"/>
    <s v="Giotto di Bondone"/>
    <s v="1266-1337"/>
    <s v="Convent of San Francesco (deleted)"/>
    <x v="2"/>
    <s v="Pisa"/>
    <n v="1811"/>
    <x v="1"/>
    <s v="Paris"/>
    <n v="1813"/>
    <m/>
    <m/>
    <m/>
  </r>
  <r>
    <s v="Reunion of the Hunters"/>
    <s v="Giovanni di San Giovanni"/>
    <s v="1592-1636"/>
    <s v="Pitti Palace"/>
    <x v="1"/>
    <s v="Florence"/>
    <s v="Mar/Apr 1799"/>
    <x v="0"/>
    <m/>
    <m/>
    <n v="1815"/>
    <s v="Pitti Palace"/>
    <s v="Palace"/>
  </r>
  <r>
    <s v="The breaking of the bread"/>
    <s v="Giovanni-Battista Casone"/>
    <s v="1610-1686"/>
    <s v="St Francis (deleted)"/>
    <x v="2"/>
    <s v="Spezia"/>
    <n v="1811"/>
    <x v="2"/>
    <m/>
    <m/>
    <n v="1815"/>
    <s v="Disappeared"/>
    <s v="Unknown"/>
  </r>
  <r>
    <s v="The Virgin and Child with St John the Baptist, Cosimo, Damien, Apollonie, Catherine and Paul"/>
    <s v="Giovanni-Battista Cima"/>
    <s v="1460-1517"/>
    <s v="Cathedral"/>
    <x v="2"/>
    <s v="Parma"/>
    <s v="3 May 1803"/>
    <x v="0"/>
    <m/>
    <m/>
    <n v="1815"/>
    <s v="Gallery"/>
    <s v="Gallery"/>
  </r>
  <r>
    <s v="The Virgin, Child, St John the Baptist and Madeline"/>
    <s v="Giovanni-Battista Cima"/>
    <s v="1460-1518"/>
    <s v="St Dominic (deleted)"/>
    <x v="2"/>
    <s v="Parma"/>
    <n v="1811"/>
    <x v="1"/>
    <s v="Paris"/>
    <s v="June 1812"/>
    <m/>
    <m/>
    <m/>
  </r>
  <r>
    <s v="The Communion of St Jerome"/>
    <s v="Giovanni-Battista Paggi"/>
    <s v="1554-1627"/>
    <s v="S Francesco di Paulo (deleted)"/>
    <x v="2"/>
    <s v="Genoa"/>
    <n v="1811"/>
    <x v="0"/>
    <m/>
    <m/>
    <n v="1815"/>
    <s v="S Francesco di Paulo (deleted)"/>
    <s v="Church"/>
  </r>
  <r>
    <s v="The Adoration of Christ by Angels, St. Sebastian, St Bonaventure"/>
    <s v="Girolamo Bonini"/>
    <s v="(1660)-1680"/>
    <s v="Gallery"/>
    <x v="0"/>
    <s v="Modena"/>
    <s v="25 Oct 1796"/>
    <x v="1"/>
    <s v="Paris"/>
    <s v="31 July 1797"/>
    <m/>
    <m/>
    <m/>
  </r>
  <r>
    <s v="Path of a Bridge"/>
    <s v="Giulio Romano"/>
    <s v="1499-1548"/>
    <s v="Gallery"/>
    <x v="0"/>
    <s v="Modena"/>
    <s v="25 Oct 1796"/>
    <x v="2"/>
    <m/>
    <m/>
    <n v="1815"/>
    <s v="Disappeared"/>
    <s v="Unknown"/>
  </r>
  <r>
    <s v="The Holy Family"/>
    <s v="Giulio Romano"/>
    <s v="1499-1549"/>
    <s v="Pitti Palace"/>
    <x v="1"/>
    <s v="Florence"/>
    <s v="Mar/Apr 1799"/>
    <x v="0"/>
    <m/>
    <m/>
    <n v="1815"/>
    <s v="Pitti Palace"/>
    <s v="Palace"/>
  </r>
  <r>
    <s v="Danse of the Muses"/>
    <s v="Giulio Romano"/>
    <s v="1499-1550"/>
    <s v="Pitti Palace"/>
    <x v="1"/>
    <s v="Florence"/>
    <s v="Mar/Apr 1799"/>
    <x v="0"/>
    <m/>
    <m/>
    <n v="1815"/>
    <s v="Pitti Palace"/>
    <s v="Palace"/>
  </r>
  <r>
    <s v="The Holy Family"/>
    <s v="Giulio Romano"/>
    <s v="1499-1551"/>
    <s v="Pitti Palace"/>
    <x v="1"/>
    <s v="Florence"/>
    <s v="Mar/Apr 1799"/>
    <x v="0"/>
    <m/>
    <m/>
    <n v="1815"/>
    <s v="Pitti Palace"/>
    <s v="Palace"/>
  </r>
  <r>
    <s v="Portrait of Julius II"/>
    <s v="Giulio Romano"/>
    <s v="1499-1552"/>
    <s v="Pitti Palace"/>
    <x v="1"/>
    <s v="Florence"/>
    <s v="Mar/Apr 1799"/>
    <x v="0"/>
    <m/>
    <m/>
    <n v="1815"/>
    <s v="Pitti Palace"/>
    <s v="Palace"/>
  </r>
  <r>
    <s v="The Martyrdom of St Etienne"/>
    <s v="Giulio Romano"/>
    <s v="1499-1553"/>
    <s v="St Etienne"/>
    <x v="2"/>
    <s v="Genoa"/>
    <s v="Apr 1812"/>
    <x v="0"/>
    <m/>
    <m/>
    <n v="1815"/>
    <s v="St Etienne"/>
    <s v="Church"/>
  </r>
  <r>
    <s v="A Triumph"/>
    <s v="Giulio Romano"/>
    <s v="1499-1546"/>
    <s v="Gallery"/>
    <x v="0"/>
    <s v="Modena"/>
    <s v="25 Oct 1796"/>
    <x v="0"/>
    <s v="Museum, Toulouse"/>
    <n v="1811"/>
    <m/>
    <m/>
    <m/>
  </r>
  <r>
    <s v="A Battle"/>
    <s v="Giulio Romano"/>
    <s v="1499-1547"/>
    <s v="Gallery"/>
    <x v="0"/>
    <s v="Modena"/>
    <s v="25 Oct 1796"/>
    <x v="4"/>
    <s v="Brussels"/>
    <n v="1811"/>
    <m/>
    <m/>
    <m/>
  </r>
  <r>
    <s v="Night (copy of Corregio)"/>
    <s v="Giuseppe Nogari"/>
    <s v="1699-1763"/>
    <s v="Gallery"/>
    <x v="0"/>
    <s v="Modena"/>
    <s v="25 Oct 1796"/>
    <x v="4"/>
    <s v="Paris"/>
    <s v="31 July 1797"/>
    <m/>
    <m/>
    <m/>
  </r>
  <r>
    <s v="The Triumph of St Thomas Acquino"/>
    <s v="Gozzoli"/>
    <s v="1420-1497"/>
    <s v="Dome"/>
    <x v="2"/>
    <s v="Pisa"/>
    <n v="1811"/>
    <x v="1"/>
    <s v="Paris"/>
    <n v="1813"/>
    <m/>
    <m/>
    <m/>
  </r>
  <r>
    <s v="The Virgin and Child appearing to St Francis and Ste Claire"/>
    <s v="Guercino"/>
    <s v="1591-1681"/>
    <s v="Capucines Church"/>
    <x v="2"/>
    <s v="Parma"/>
    <s v="3 May 1803"/>
    <x v="0"/>
    <m/>
    <m/>
    <n v="1815"/>
    <s v="Gallery"/>
    <s v="Gallery"/>
  </r>
  <r>
    <s v="The Crucifixion of St Peter"/>
    <s v="Guercino"/>
    <s v="1591-1685"/>
    <s v="Gallery"/>
    <x v="0"/>
    <s v="Modena"/>
    <s v="22 May 1796"/>
    <x v="0"/>
    <m/>
    <m/>
    <n v="1815"/>
    <s v="Gallery"/>
    <s v="Gallery"/>
  </r>
  <r>
    <s v="Mars, Venus and Love"/>
    <s v="Guercino"/>
    <s v="1591-1687"/>
    <s v="Gallery"/>
    <x v="0"/>
    <s v="Modena"/>
    <s v="22 May 1796"/>
    <x v="0"/>
    <m/>
    <m/>
    <n v="1815"/>
    <s v="Gallery"/>
    <s v="Gallery"/>
  </r>
  <r>
    <s v="Amnon and Thamar"/>
    <s v="Guercino"/>
    <s v="1591-1689"/>
    <s v="Gallery"/>
    <x v="0"/>
    <s v="Modena"/>
    <s v="22 May 1796"/>
    <x v="0"/>
    <m/>
    <m/>
    <n v="1815"/>
    <s v="Gallery"/>
    <s v="Gallery"/>
  </r>
  <r>
    <s v="The Mystical Marriage of Ste Catherine of Alexandria"/>
    <s v="Guercino"/>
    <s v="1591-1690"/>
    <s v="Gallery"/>
    <x v="0"/>
    <s v="Modena"/>
    <s v="25 Oct 1796"/>
    <x v="0"/>
    <m/>
    <m/>
    <n v="1815"/>
    <s v="Gallery"/>
    <s v="Gallery"/>
  </r>
  <r>
    <s v="The Visitation"/>
    <s v="Guercino"/>
    <s v="1591-1682"/>
    <s v="Gallery"/>
    <x v="0"/>
    <s v="Modena"/>
    <s v="19 June 1796"/>
    <x v="1"/>
    <s v="Rouen"/>
    <n v="1801"/>
    <m/>
    <m/>
    <m/>
  </r>
  <r>
    <s v="The Trinity with St Germinian, Francis, Sebastian and other saints"/>
    <s v="Guercino"/>
    <s v="1591-1683"/>
    <s v="Gallery"/>
    <x v="0"/>
    <s v="Modena"/>
    <s v="19 June 1796"/>
    <x v="4"/>
    <s v="Notre-Dame Paris"/>
    <s v="18 Apr 1802"/>
    <m/>
    <m/>
    <m/>
  </r>
  <r>
    <s v="Protectors of Modena: Sts George, John the Baptist, Peter and Germinian"/>
    <s v="Guercino"/>
    <s v="1591-1684"/>
    <s v="Gallery"/>
    <x v="0"/>
    <s v="Modena"/>
    <s v="19 June 1796"/>
    <x v="1"/>
    <s v="Paris"/>
    <s v="31 July 1797"/>
    <m/>
    <m/>
    <m/>
  </r>
  <r>
    <s v="La Decollation de Saint Jean et Paul"/>
    <s v="Guercino"/>
    <s v="1591-1686"/>
    <s v="Gallery"/>
    <x v="0"/>
    <s v="Modena"/>
    <s v="22 May 1796"/>
    <x v="1"/>
    <s v="Toulouse"/>
    <n v="1811"/>
    <m/>
    <m/>
    <m/>
  </r>
  <r>
    <s v="The Lamentation of Christ by the Virgin"/>
    <s v="Guercino"/>
    <s v="1591-1688"/>
    <s v="Gallery"/>
    <x v="0"/>
    <s v="Modena"/>
    <s v="22 May 1796"/>
    <x v="1"/>
    <s v="Museum, Rennes"/>
    <n v="1801"/>
    <m/>
    <m/>
    <m/>
  </r>
  <r>
    <s v="The Virgin and Child"/>
    <s v="Guercino"/>
    <s v="1591-1691"/>
    <s v="Gallery"/>
    <x v="0"/>
    <s v="Modena"/>
    <s v="25 Oct 1796"/>
    <x v="1"/>
    <s v="Musee, Chambery"/>
    <n v="1895"/>
    <m/>
    <m/>
    <m/>
  </r>
  <r>
    <s v="Salome receiving the head of St John the Baptist"/>
    <s v="Guercino"/>
    <s v="1591-1692"/>
    <s v="Gallery"/>
    <x v="0"/>
    <s v="Modena"/>
    <s v="25 Oct 1796"/>
    <x v="1"/>
    <s v="Palais de Compiegne, Compiegne"/>
    <n v="1810"/>
    <m/>
    <m/>
    <m/>
  </r>
  <r>
    <s v="St Francis receiving the Stigmas"/>
    <s v="Guercino"/>
    <s v="1591-1693"/>
    <s v="Gallery"/>
    <x v="0"/>
    <s v="Modena"/>
    <s v="25 Oct 1796"/>
    <x v="1"/>
    <s v="Musee, Mayence"/>
    <n v="1801"/>
    <m/>
    <m/>
    <m/>
  </r>
  <r>
    <s v="Saint Peter"/>
    <s v="Guercino"/>
    <s v="1591-1694"/>
    <s v="Gallery"/>
    <x v="0"/>
    <s v="Modena"/>
    <s v="25 Oct 1796"/>
    <x v="4"/>
    <s v="Musee, Saint-Quentin"/>
    <n v="1876"/>
    <m/>
    <m/>
    <m/>
  </r>
  <r>
    <s v="Saint Paul"/>
    <s v="Guercino"/>
    <s v="1591-1695"/>
    <s v="Gallery"/>
    <x v="0"/>
    <s v="Modena"/>
    <s v="25 Oct 1796"/>
    <x v="1"/>
    <s v="Fontainebleau/ later removed to the Louvre"/>
    <n v="1815"/>
    <m/>
    <m/>
    <m/>
  </r>
  <r>
    <s v="Crucifixion with Ste Catherine and St Francis"/>
    <s v="Guercino"/>
    <s v="1591-1696"/>
    <m/>
    <x v="3"/>
    <s v="Parma"/>
    <s v="May 1796"/>
    <x v="4"/>
    <s v="Paris"/>
    <s v="31 July 1797"/>
    <m/>
    <m/>
    <m/>
  </r>
  <r>
    <s v="Christ on the Cross with Madeleine"/>
    <s v="Guido Reni"/>
    <s v="1575-1650"/>
    <s v="Gallery"/>
    <x v="0"/>
    <s v="Modena"/>
    <s v="25 Oct 1796"/>
    <x v="2"/>
    <m/>
    <m/>
    <n v="1815"/>
    <s v="Disappeared"/>
    <s v="Unknown"/>
  </r>
  <r>
    <s v="St Roch in prison"/>
    <s v="Guido Reni"/>
    <s v="1575-1647"/>
    <s v="Gallery"/>
    <x v="0"/>
    <s v="Modena"/>
    <s v="22 May 1796"/>
    <x v="0"/>
    <m/>
    <m/>
    <n v="1815"/>
    <s v="Gallery"/>
    <s v="Gallery"/>
  </r>
  <r>
    <s v="St John in the desert"/>
    <s v="Guido Reni"/>
    <s v="1575-1653"/>
    <s v="Gallery"/>
    <x v="0"/>
    <s v="Turin"/>
    <s v="Feb/Mar 1799"/>
    <x v="0"/>
    <m/>
    <m/>
    <n v="1815"/>
    <s v="Pinacoteca"/>
    <s v="Museum"/>
  </r>
  <r>
    <s v="Dying Cleopatra"/>
    <s v="Guido Reni"/>
    <s v="1575-1655"/>
    <s v="Pitti Palace"/>
    <x v="1"/>
    <s v="Florence"/>
    <s v="Mar/Apr 1799"/>
    <x v="0"/>
    <m/>
    <m/>
    <n v="1815"/>
    <s v="Pitti Palace"/>
    <s v="Palace"/>
  </r>
  <r>
    <s v="The Purification of the Virgin"/>
    <s v="Guido Reni"/>
    <s v="1575-1648"/>
    <s v="Gallery"/>
    <x v="0"/>
    <s v="Modena"/>
    <s v="25 Oct 1796"/>
    <x v="1"/>
    <s v="Palais de Compiegne, Compiegne"/>
    <n v="1896"/>
    <m/>
    <m/>
    <m/>
  </r>
  <r>
    <s v="Sleeping Baby Jesus"/>
    <s v="Guido Reni"/>
    <s v="1575-1649"/>
    <s v="Gallery"/>
    <x v="0"/>
    <s v="Modena"/>
    <s v="25 Oct 1796"/>
    <x v="1"/>
    <s v="Museum, Clermont-Ferrand"/>
    <n v="1895"/>
    <m/>
    <m/>
    <m/>
  </r>
  <r>
    <s v="Apollo skinning Marsyas"/>
    <s v="Guido Reni"/>
    <s v="1575-1652"/>
    <s v="Gallery"/>
    <x v="0"/>
    <s v="Turin"/>
    <s v="Feb/Mar 1799"/>
    <x v="1"/>
    <s v="Museum, Toulouse"/>
    <n v="1801"/>
    <m/>
    <m/>
    <m/>
  </r>
  <r>
    <s v="Adam and Eve"/>
    <s v="Guido Reni"/>
    <s v="1575-1654"/>
    <s v="Gallery"/>
    <x v="0"/>
    <s v="Turin"/>
    <s v="Feb/Mar 1799"/>
    <x v="1"/>
    <s v="Museum, Dijon"/>
    <n v="1801"/>
    <m/>
    <m/>
    <m/>
  </r>
  <r>
    <s v="The Annunciation"/>
    <s v="Il Gentileschi"/>
    <s v="1562-1646"/>
    <s v="Gallery"/>
    <x v="0"/>
    <s v="Turin"/>
    <s v="Feb/Mar 1799"/>
    <x v="0"/>
    <m/>
    <m/>
    <n v="1815"/>
    <s v="Pinacoteca"/>
    <s v="Museum"/>
  </r>
  <r>
    <s v="The Entombment of Christ"/>
    <s v="Il Soiaro (Bernardino Gatti)"/>
    <s v="1495-1576"/>
    <m/>
    <x v="3"/>
    <s v="Parma"/>
    <s v="3 May 1803"/>
    <x v="4"/>
    <s v="Brussels"/>
    <n v="1811"/>
    <m/>
    <m/>
    <m/>
  </r>
  <r>
    <s v="Apparition of the Virgin and Child to St Luke and Yves"/>
    <s v="Jacopo da Empoli"/>
    <s v="1551-1640"/>
    <s v="Academy (from a deleted convent)"/>
    <x v="4"/>
    <s v="Florence"/>
    <n v="1813"/>
    <x v="1"/>
    <s v="Chateau de Maisons- Lafitte"/>
    <n v="1919"/>
    <m/>
    <m/>
    <m/>
  </r>
  <r>
    <s v="Paradise"/>
    <s v="Lanfranco"/>
    <s v="1581-1647"/>
    <s v="Ognissanti"/>
    <x v="2"/>
    <s v="Parma"/>
    <s v="3 May 1803"/>
    <x v="0"/>
    <m/>
    <m/>
    <n v="1815"/>
    <s v="Gallery"/>
    <s v="Gallery"/>
  </r>
  <r>
    <s v="Saint Conrad"/>
    <s v="Lanfranco"/>
    <s v="1581-1648"/>
    <s v="Cathedral"/>
    <x v="2"/>
    <s v="Parma"/>
    <s v="3 May 1803"/>
    <x v="1"/>
    <s v="Museum, Lyon"/>
    <n v="1811"/>
    <m/>
    <m/>
    <m/>
  </r>
  <r>
    <s v="Saint Alexis"/>
    <s v="Lanfranco"/>
    <s v="1581-1649"/>
    <s v="Cathedral"/>
    <x v="2"/>
    <s v="Parma"/>
    <s v="3 May 1803"/>
    <x v="4"/>
    <s v="Paris"/>
    <s v="Aug 1804"/>
    <m/>
    <m/>
    <m/>
  </r>
  <r>
    <s v="The Deposition"/>
    <s v="Lazzari (Donato Bramante)"/>
    <s v="1444-1514"/>
    <s v="Gallery"/>
    <x v="0"/>
    <s v="Turin"/>
    <s v="Feb/Mar 1799"/>
    <x v="0"/>
    <m/>
    <m/>
    <n v="1815"/>
    <s v="Pinacoteca"/>
    <s v="Museum"/>
  </r>
  <r>
    <s v="The Virgin, Child and angels in adoration"/>
    <s v="Lippi, Filippino"/>
    <s v="1457-1504"/>
    <s v="St Theodore (deleted)"/>
    <x v="2"/>
    <s v="Genoa"/>
    <n v="1811"/>
    <x v="0"/>
    <m/>
    <m/>
    <n v="1815"/>
    <s v="Palazzo Bianco"/>
    <s v="Palace"/>
  </r>
  <r>
    <s v="The Virgin and Child with St Louis Gonzaga and St Stanislas Kostka"/>
    <s v="Lo Spagnuolo"/>
    <s v="1665-1747"/>
    <s v="St Roch"/>
    <x v="2"/>
    <s v="Parma"/>
    <s v="3 May 1803"/>
    <x v="0"/>
    <m/>
    <m/>
    <n v="1815"/>
    <s v="Gallery"/>
    <s v="Gallery"/>
  </r>
  <r>
    <s v="The Assumption with St Cosimo and Damian"/>
    <s v="Lo Spagnuolo"/>
    <s v="1665-1748"/>
    <m/>
    <x v="3"/>
    <s v="Parma"/>
    <s v="3 May 1803"/>
    <x v="4"/>
    <s v="St Philippe-du-Roule, Paris"/>
    <n v="1811"/>
    <m/>
    <m/>
    <m/>
  </r>
  <r>
    <s v="Ecce Homo"/>
    <s v="Lodovico Cardi"/>
    <s v="1559-1613"/>
    <s v="Pitti Palace"/>
    <x v="1"/>
    <s v="Florence"/>
    <s v="Mar/Apr 1799"/>
    <x v="0"/>
    <m/>
    <m/>
    <n v="1815"/>
    <s v="Pitti Palace"/>
    <s v="Palace"/>
  </r>
  <r>
    <s v="The Death of Clorinda"/>
    <s v="Lodovico Lana"/>
    <s v="1597-1646"/>
    <s v="Gallery"/>
    <x v="0"/>
    <s v="Modena"/>
    <s v="22 May 1796"/>
    <x v="0"/>
    <m/>
    <m/>
    <n v="1815"/>
    <s v="Gallery"/>
    <s v="Gallery"/>
  </r>
  <r>
    <s v="Self-Portrait"/>
    <s v="Lodovico Lana"/>
    <s v="1597-1646"/>
    <s v="Gallery"/>
    <x v="0"/>
    <s v="Modena"/>
    <s v="25 Oct 1796"/>
    <x v="0"/>
    <m/>
    <m/>
    <n v="1815"/>
    <s v="Gallery"/>
    <s v="Gallery"/>
  </r>
  <r>
    <s v="The family of the Virgin"/>
    <s v="Lorenzo Fasolo"/>
    <s v="1463-1518"/>
    <s v="San Giacomo (deleted)"/>
    <x v="2"/>
    <s v="Savona"/>
    <n v="1811"/>
    <x v="1"/>
    <s v="Paris"/>
    <s v="Feb 1812"/>
    <m/>
    <m/>
    <m/>
  </r>
  <r>
    <s v="The Holy Family"/>
    <s v="Lorenzo Sabbatini"/>
    <s v="1533-1577"/>
    <s v="Gallery"/>
    <x v="0"/>
    <s v="Turin"/>
    <n v="1801"/>
    <x v="1"/>
    <s v="Paris"/>
    <s v="28 July 1801"/>
    <m/>
    <m/>
    <m/>
  </r>
  <r>
    <s v="The Coronation of the Virgin"/>
    <s v="Machiavelli, Zanobi de'"/>
    <s v="1418-1479"/>
    <s v="Santa Croce (deleted)"/>
    <x v="2"/>
    <s v="Close to Pisa"/>
    <n v="1811"/>
    <x v="1"/>
    <s v="Museum, Dijon"/>
    <n v="1876"/>
    <m/>
    <m/>
    <m/>
  </r>
  <r>
    <s v="Noli me Tangere"/>
    <s v="Mazone"/>
    <s v="1453-1511"/>
    <s v="Eglise des Recollets (deleted)"/>
    <x v="2"/>
    <s v="Savona"/>
    <n v="1811"/>
    <x v="4"/>
    <s v="Paris"/>
    <s v="Feb 1812"/>
    <m/>
    <m/>
    <m/>
  </r>
  <r>
    <s v="Tryptich- Naitivity, St Francis and Sixtus IV, St Anthony of Padova and Cardinal Giuliano della Rovere"/>
    <s v="Mazone"/>
    <s v="1453-1510"/>
    <s v="Family Chapel of Sixtus IV"/>
    <x v="2"/>
    <s v="Savona"/>
    <n v="1812"/>
    <x v="1"/>
    <s v="Paris"/>
    <n v="1814"/>
    <m/>
    <m/>
    <m/>
  </r>
  <r>
    <s v="The Virgin, Child, St Peter and Lucy"/>
    <s v="Mazzola"/>
    <s v="1476-1545"/>
    <m/>
    <x v="3"/>
    <s v="Parma"/>
    <s v="3 May 1803"/>
    <x v="1"/>
    <s v="Saint Jacques-du-Haut-Pas, Paris"/>
    <n v="1811"/>
    <m/>
    <m/>
    <m/>
  </r>
  <r>
    <s v="Adoration of the Magi"/>
    <s v="Mazzolino"/>
    <s v="1480-1531"/>
    <s v="Academy of Fine Arts"/>
    <x v="4"/>
    <s v="Parma"/>
    <s v="May 1796"/>
    <x v="0"/>
    <m/>
    <m/>
    <n v="1815"/>
    <s v="Gallery"/>
    <s v="Gallery"/>
  </r>
  <r>
    <s v="The Conception"/>
    <s v="Mazzolino"/>
    <s v="1480-1529"/>
    <s v="St. Francis"/>
    <x v="2"/>
    <s v="Parma"/>
    <s v="3 May 1803"/>
    <x v="0"/>
    <m/>
    <m/>
    <n v="1815"/>
    <s v="Gallery"/>
    <s v="Gallery"/>
  </r>
  <r>
    <s v="The Supper (La Cène)"/>
    <s v="Mazzolino"/>
    <s v="1480-1528"/>
    <m/>
    <x v="3"/>
    <s v="Parma"/>
    <s v="3 May 1803"/>
    <x v="4"/>
    <s v="Saint Sulpice, Paris"/>
    <n v="1811"/>
    <m/>
    <m/>
    <m/>
  </r>
  <r>
    <s v="Adoration of the Shepherds (after Corregio)"/>
    <s v="Mazzolino"/>
    <s v="1480-1530"/>
    <m/>
    <x v="3"/>
    <s v="Parma"/>
    <s v="3 May 1803"/>
    <x v="1"/>
    <s v="Ste Elizabeth, Paris"/>
    <n v="1811"/>
    <m/>
    <m/>
    <m/>
  </r>
  <r>
    <s v="The Virgin, baby Jesus, St Joseph and Ste Barbara"/>
    <s v="Michelangelo de Lucca"/>
    <s v="1491-1554"/>
    <s v="Carmine Church"/>
    <x v="2"/>
    <s v="Parma"/>
    <s v="3 May 1803"/>
    <x v="0"/>
    <m/>
    <m/>
    <n v="1815"/>
    <s v="Gallery"/>
    <s v="Gallery"/>
  </r>
  <r>
    <s v="The Virgin, baby Jesus, St Sebastian and Roch?"/>
    <s v="Michelangelo de Lucca"/>
    <s v="1491-1556"/>
    <m/>
    <x v="3"/>
    <s v="Parma"/>
    <s v="3 May 1803"/>
    <x v="0"/>
    <m/>
    <m/>
    <n v="1815"/>
    <s v="Gallery"/>
    <s v="Gallery"/>
  </r>
  <r>
    <s v="The Virgin, baby Jesus, St John the Baptist and St Etienne?"/>
    <s v="Michelangelo de Lucca"/>
    <s v="1491-1555"/>
    <s v="St Etienne"/>
    <x v="2"/>
    <s v="Parma"/>
    <s v="3 May 1803"/>
    <x v="1"/>
    <s v="Paris"/>
    <n v="1804"/>
    <m/>
    <m/>
    <m/>
  </r>
  <r>
    <s v="Portrait of a Man"/>
    <s v="Moroni"/>
    <s v="1520-1578"/>
    <s v="Pitti Palace"/>
    <x v="1"/>
    <s v="Florence"/>
    <s v="Mar/Apr 1799"/>
    <x v="0"/>
    <m/>
    <m/>
    <n v="1815"/>
    <s v="Pitti Palace"/>
    <s v="Palace"/>
  </r>
  <r>
    <s v="Portrait of a Woman"/>
    <s v="Moroni"/>
    <s v="1520-1579"/>
    <s v="Pitti Palace"/>
    <x v="1"/>
    <s v="Florence"/>
    <s v="Mar/Apr 1799"/>
    <x v="0"/>
    <m/>
    <m/>
    <n v="1815"/>
    <s v="Pitti Palace"/>
    <s v="Palace"/>
  </r>
  <r>
    <s v="The Funeral of St Bernard"/>
    <s v="Orcagna (Andrea di Cione) "/>
    <s v="1343-1368"/>
    <s v="Chapel of Campo-Sarto"/>
    <x v="2"/>
    <s v="Pisa"/>
    <n v="1811"/>
    <x v="1"/>
    <s v="Paris"/>
    <n v="1813"/>
    <m/>
    <m/>
    <m/>
  </r>
  <r>
    <s v="The Virgin, St Joseph and Michel"/>
    <s v="Orsi da Novellara"/>
    <s v="1511-1587"/>
    <s v="St Michel"/>
    <x v="2"/>
    <s v="Parma"/>
    <s v="May 1796"/>
    <x v="0"/>
    <m/>
    <m/>
    <n v="1815"/>
    <s v="Gallery"/>
    <s v="Gallery"/>
  </r>
  <r>
    <s v="The Virgin, Child between St Charles Borromee and Felix de Cantalice"/>
    <s v="Panfilo Nuvolone"/>
    <s v="1581-1652"/>
    <s v="Capucines Church"/>
    <x v="2"/>
    <s v="Parma"/>
    <s v="3 May 1803"/>
    <x v="0"/>
    <m/>
    <m/>
    <n v="1815"/>
    <s v="Gallery"/>
    <s v="Gallery"/>
  </r>
  <r>
    <s v="The Immaculate Conception"/>
    <s v="Panfilo Nuvolone"/>
    <s v="1581-1651"/>
    <s v="Gallery"/>
    <x v="0"/>
    <s v="Turin"/>
    <s v="Feb/Mar 1799"/>
    <x v="1"/>
    <s v="Museum, Lyon"/>
    <n v="1811"/>
    <m/>
    <m/>
    <m/>
  </r>
  <r>
    <s v="The Virgin with the long neck"/>
    <s v="Parmigianino"/>
    <s v="1503-1541"/>
    <s v="Pitti Palace"/>
    <x v="1"/>
    <s v="Florence"/>
    <s v="Mar/Apr 1799"/>
    <x v="0"/>
    <m/>
    <m/>
    <n v="1815"/>
    <s v="Pitti Palace"/>
    <s v="Palace"/>
  </r>
  <r>
    <s v="Pieta"/>
    <s v="Perugino"/>
    <s v="1446-1546"/>
    <s v="Pitti Palace"/>
    <x v="1"/>
    <s v="Florence"/>
    <s v="Mar/Apr 1799"/>
    <x v="0"/>
    <m/>
    <m/>
    <n v="1815"/>
    <s v="Museo di Uffici"/>
    <s v="Museum"/>
  </r>
  <r>
    <s v="2 fragments of a predella- St Francis of Assisi receiving the stigmas AND St Como and Damian healing the sick"/>
    <s v="Pesellino"/>
    <s v="1422-1457"/>
    <m/>
    <x v="3"/>
    <s v="Florence"/>
    <s v="Feb 1813"/>
    <x v="1"/>
    <s v="Paris"/>
    <s v="Feb 1814"/>
    <m/>
    <m/>
    <m/>
  </r>
  <r>
    <s v="The Coronation of the Virgin"/>
    <s v="Piero di Lorenzo"/>
    <s v="1462-1521"/>
    <s v="San Girolamo e San Francesco sulla Costa (deleted)"/>
    <x v="2"/>
    <s v="Florence"/>
    <n v="1813"/>
    <x v="1"/>
    <s v="Paris"/>
    <s v="Feb 1814"/>
    <m/>
    <m/>
    <m/>
  </r>
  <r>
    <s v="Portrait of Sculptor Jean de Bologne"/>
    <s v="Ponte, Jacopo da"/>
    <s v="1510-1592"/>
    <m/>
    <x v="3"/>
    <s v="Florence"/>
    <n v="1806"/>
    <x v="1"/>
    <s v="Paris"/>
    <m/>
    <m/>
    <m/>
    <m/>
  </r>
  <r>
    <s v="The Holy Family"/>
    <s v="Pontormo"/>
    <s v="1494-1557"/>
    <s v="Church of the religious to Ste Anne (deleted)"/>
    <x v="2"/>
    <s v="Florence"/>
    <n v="1811"/>
    <x v="1"/>
    <s v="Paris"/>
    <s v="Feb 1814"/>
    <m/>
    <m/>
    <m/>
  </r>
  <r>
    <s v="The Virgin, St George and other saints"/>
    <s v="Procaccini"/>
    <s v="1560-1621"/>
    <s v="Gallery"/>
    <x v="0"/>
    <s v="Modena"/>
    <s v="19 June 1796"/>
    <x v="2"/>
    <m/>
    <m/>
    <n v="1815"/>
    <s v="Disappeared"/>
    <s v="Unknown"/>
  </r>
  <r>
    <s v="The Marriage of the Virgin"/>
    <s v="Procaccini"/>
    <s v="1560-1622"/>
    <s v="Madonna della Steccata"/>
    <x v="2"/>
    <s v="Parma"/>
    <s v="May 1796"/>
    <x v="0"/>
    <m/>
    <m/>
    <n v="1815"/>
    <s v="Gallery"/>
    <s v="Gallery"/>
  </r>
  <r>
    <s v="Descent from the Cross"/>
    <s v="Raibolini, Francesco"/>
    <s v="1450-1517"/>
    <s v="St John the Evangelist"/>
    <x v="2"/>
    <s v="Parma"/>
    <s v="3 May 1803"/>
    <x v="0"/>
    <m/>
    <m/>
    <n v="1815"/>
    <s v="Gallery"/>
    <s v="Gallery"/>
  </r>
  <r>
    <s v="Christ in Glory with Ste Paul and Catherine"/>
    <s v="Raphael"/>
    <s v="1483-1520"/>
    <s v="St Paul"/>
    <x v="2"/>
    <s v="Parma"/>
    <s v="May 1796"/>
    <x v="0"/>
    <m/>
    <m/>
    <n v="1815"/>
    <s v="Gallery"/>
    <s v="Gallery"/>
  </r>
  <r>
    <s v="Portrait of Pope Julius II"/>
    <s v="Raphael"/>
    <s v="1483-1520"/>
    <s v="Pitti Palace"/>
    <x v="1"/>
    <s v="Florence"/>
    <s v="Mar/Apr 1799"/>
    <x v="0"/>
    <m/>
    <m/>
    <n v="1815"/>
    <s v="Museo di Uffici"/>
    <s v="Museum"/>
  </r>
  <r>
    <s v="Portrait of Pope Leo X"/>
    <s v="Raphael"/>
    <s v="1483-1520"/>
    <s v="Pitti Palace"/>
    <x v="1"/>
    <s v="Florence"/>
    <s v="Mar/Apr 1799"/>
    <x v="0"/>
    <m/>
    <m/>
    <n v="1815"/>
    <s v="Pitti Palace"/>
    <s v="Palace"/>
  </r>
  <r>
    <s v="Virgin in a chair"/>
    <s v="Raphael"/>
    <s v="1483-1520"/>
    <s v="Pitti Palace"/>
    <x v="1"/>
    <s v="Florence"/>
    <s v="Mar/Apr 1799"/>
    <x v="0"/>
    <m/>
    <m/>
    <n v="1815"/>
    <s v="Pitti Palace"/>
    <s v="Palace"/>
  </r>
  <r>
    <s v="Holy Family of Impannata"/>
    <s v="Raphael"/>
    <s v="1483-1520"/>
    <s v="Pitti Palace"/>
    <x v="1"/>
    <s v="Florence"/>
    <s v="Mar/Apr 1799"/>
    <x v="0"/>
    <m/>
    <m/>
    <n v="1815"/>
    <s v="Pitti Palace"/>
    <s v="Palace"/>
  </r>
  <r>
    <s v="The Vision of Ezechiel"/>
    <s v="Raphael"/>
    <s v="1483-1520"/>
    <s v="Pitti Palace"/>
    <x v="1"/>
    <s v="Florence"/>
    <s v="Mar/Apr 1799"/>
    <x v="0"/>
    <m/>
    <m/>
    <n v="1815"/>
    <s v="Pitti Palace"/>
    <s v="Palace"/>
  </r>
  <r>
    <s v="Baldacquin Madonna"/>
    <s v="Raphael"/>
    <s v="1483-1520"/>
    <s v="Pitti Palace"/>
    <x v="1"/>
    <s v="Florence"/>
    <s v="Mar/Apr 1799"/>
    <x v="0"/>
    <s v="Brussels"/>
    <n v="1801"/>
    <n v="1815"/>
    <s v="Pitti Palace"/>
    <s v="Palace"/>
  </r>
  <r>
    <s v="Portrait of Cardinal Bernardo Dovizi da Bibbiena"/>
    <s v="Raphael"/>
    <s v="1483-1520"/>
    <s v="Pitti Palace"/>
    <x v="1"/>
    <s v="Florence"/>
    <s v="Mar/Apr 1799"/>
    <x v="0"/>
    <m/>
    <m/>
    <n v="1815"/>
    <s v="Pitti Palace"/>
    <s v="Palace"/>
  </r>
  <r>
    <s v="Portrait of Tommaso Inghirami"/>
    <s v="Raphael"/>
    <s v="1483-1520"/>
    <s v="Pitti Palace"/>
    <x v="1"/>
    <s v="Florence"/>
    <s v="Mar/Apr 1799"/>
    <x v="0"/>
    <m/>
    <m/>
    <n v="1815"/>
    <s v="Pitti Palace"/>
    <s v="Palace"/>
  </r>
  <r>
    <s v="The Miracle of St Maurus"/>
    <s v="Ricci"/>
    <s v="1660-1734"/>
    <m/>
    <x v="3"/>
    <s v="Parma"/>
    <s v="3 May 1803"/>
    <x v="4"/>
    <s v="Paris"/>
    <n v="1811"/>
    <m/>
    <m/>
    <m/>
  </r>
  <r>
    <s v="St Gregory and Vital interceding before the Virgin in favour of the sould of Purgatory"/>
    <s v="Ricci"/>
    <s v="1660-1734"/>
    <m/>
    <x v="3"/>
    <s v="Parma"/>
    <s v="3 May 1803"/>
    <x v="1"/>
    <s v="Saint Gervais, Paris"/>
    <s v="Aug 1804"/>
    <m/>
    <m/>
    <m/>
  </r>
  <r>
    <s v="The Coronation of the Virgin"/>
    <s v="Rodolfo Grillandaio"/>
    <s v="1482-1557"/>
    <s v="Religious convent of Ripoli (deleted)"/>
    <x v="2"/>
    <s v="Close to Florence"/>
    <n v="1813"/>
    <x v="1"/>
    <s v="Paris"/>
    <s v="Feb 1814"/>
    <m/>
    <m/>
    <m/>
  </r>
  <r>
    <s v="The Virgin and Child adored by St Jerome and Augstine, bishop of Hippone"/>
    <s v="Rondani"/>
    <s v="1490-1557"/>
    <s v="Chiesa dei Ereminati"/>
    <x v="2"/>
    <s v="Parma"/>
    <s v="3 May 1803"/>
    <x v="0"/>
    <m/>
    <m/>
    <n v="1815"/>
    <s v="Gallery"/>
    <s v="Gallery"/>
  </r>
  <r>
    <s v="The Imposter"/>
    <s v="Rosa, Salvator"/>
    <s v="1615-1675"/>
    <s v="Pitti Palace"/>
    <x v="1"/>
    <s v="Florence"/>
    <s v="Mar/Apr 1799"/>
    <x v="0"/>
    <m/>
    <m/>
    <n v="1815"/>
    <s v="Pitti Palace"/>
    <s v="Palace"/>
  </r>
  <r>
    <s v="A Battle"/>
    <s v="Rosa, Salvator"/>
    <s v="1615-1676"/>
    <s v="Pitti Palace"/>
    <x v="1"/>
    <s v="Florence"/>
    <s v="Mar/Apr 1799"/>
    <x v="0"/>
    <m/>
    <m/>
    <n v="1815"/>
    <s v="Pitti Palace"/>
    <s v="Palace"/>
  </r>
  <r>
    <s v="The Conjuration of Catalina"/>
    <s v="Rosa, Salvator"/>
    <s v="1615-1677"/>
    <s v="Pitti Palace"/>
    <x v="1"/>
    <s v="Florence"/>
    <s v="Mar/Apr 1799"/>
    <x v="0"/>
    <m/>
    <m/>
    <n v="1815"/>
    <s v="Pitti Palace"/>
    <s v="Palace"/>
  </r>
  <r>
    <s v="The Virgin in Glory between St Bernard and Madeleine"/>
    <s v="Rosselli, Cosimo"/>
    <s v="1439-1507"/>
    <s v="Santa Maria dei Pazzi (deleted)"/>
    <x v="2"/>
    <s v="Florence"/>
    <n v="1811"/>
    <x v="1"/>
    <s v="Paris"/>
    <s v="Aug 1812"/>
    <m/>
    <m/>
    <m/>
  </r>
  <r>
    <s v="Rest on the Flight to Egypt"/>
    <s v="Rosselli, Matteo"/>
    <s v="1578-1651"/>
    <s v="X. Fabre"/>
    <x v="2"/>
    <s v="Florence"/>
    <n v="1806"/>
    <x v="1"/>
    <s v="Fontainebleau"/>
    <m/>
    <m/>
    <m/>
    <m/>
  </r>
  <r>
    <s v="The Four Doctors of the Church: St Augustin, Gregory, Jerome and Ambrose with the 4 symbols of the Evangelists"/>
    <s v="Sacchi, Pier-Francesco"/>
    <s v="1485-1528"/>
    <s v="San Ugo (deleted)"/>
    <x v="2"/>
    <s v="Genoa"/>
    <n v="1811"/>
    <x v="1"/>
    <s v="Paris"/>
    <n v="1813"/>
    <m/>
    <m/>
    <m/>
  </r>
  <r>
    <s v="The Entombment"/>
    <s v="Schedone, Bartolommeo"/>
    <s v="1578-1615"/>
    <s v="Academy"/>
    <x v="4"/>
    <s v="Parma"/>
    <s v="May 1796"/>
    <x v="1"/>
    <s v="Paris"/>
    <s v="31 July 1797"/>
    <m/>
    <m/>
    <s v="Unknown"/>
  </r>
  <r>
    <s v="Saint Sebastien panse par une vieille femme"/>
    <s v="School of Caravaggio"/>
    <s v="16-17th century"/>
    <s v="Gallery"/>
    <x v="0"/>
    <s v="Modena"/>
    <s v="25 Oct 1796"/>
    <x v="1"/>
    <s v="Tours"/>
    <n v="1806"/>
    <m/>
    <m/>
    <m/>
  </r>
  <r>
    <s v="The Angel presting the instruments of the Passion to Christ"/>
    <s v="School of Correggio"/>
    <s v="14-15th century"/>
    <s v="Capucines Church"/>
    <x v="2"/>
    <s v="Savona"/>
    <n v="1811"/>
    <x v="1"/>
    <s v="Palais de Compiegne, Compiegne"/>
    <n v="1874"/>
    <m/>
    <m/>
    <m/>
  </r>
  <r>
    <s v="The Virgin, Child and St Joseph"/>
    <s v="School of Mazzola"/>
    <s v="16th century"/>
    <s v="Gallery"/>
    <x v="0"/>
    <s v="Modena"/>
    <s v="25 Oct 1796"/>
    <x v="4"/>
    <s v="Museum, Lyon"/>
    <n v="1801"/>
    <m/>
    <m/>
    <m/>
  </r>
  <r>
    <s v="The Holy Family"/>
    <s v="School of Raphael"/>
    <s v="16th century"/>
    <s v="Pitti Palace"/>
    <x v="1"/>
    <s v="Florence"/>
    <s v="Mar/Apr 1799"/>
    <x v="3"/>
    <m/>
    <m/>
    <m/>
    <m/>
    <m/>
  </r>
  <r>
    <s v="The Martyrdom of Ste Agatha"/>
    <s v="Sebastiano del Piombo"/>
    <s v="1485-1547"/>
    <s v="Pitti Palace"/>
    <x v="1"/>
    <s v="Florence"/>
    <s v="Mar/Apr 1799"/>
    <x v="0"/>
    <m/>
    <m/>
    <n v="1815"/>
    <s v="Pitti Palace"/>
    <s v="Palace"/>
  </r>
  <r>
    <s v="The Coronation of the Virgin"/>
    <s v="Simone di Martino"/>
    <s v="1285-1344"/>
    <s v="Convent dell'Annunziata (deleted)"/>
    <x v="2"/>
    <s v="Florence"/>
    <s v="Feb 1813"/>
    <x v="1"/>
    <s v="Paris"/>
    <s v="Feb 1814"/>
    <m/>
    <m/>
    <m/>
  </r>
  <r>
    <s v="The sacrifice of Abraham"/>
    <s v="Sodoma"/>
    <s v="1477-1549"/>
    <s v="Dome"/>
    <x v="2"/>
    <s v="Pisa"/>
    <n v="1812"/>
    <x v="0"/>
    <m/>
    <m/>
    <n v="1815"/>
    <s v="Dome"/>
    <s v="Church"/>
  </r>
  <r>
    <s v="St Francis offering flowers to Jesus"/>
    <s v="Spada, Lionello"/>
    <s v="1576-1622"/>
    <s v="Gallery"/>
    <x v="0"/>
    <s v="Modena"/>
    <s v="19 June 1796"/>
    <x v="0"/>
    <m/>
    <m/>
    <n v="1815"/>
    <s v="Gallery"/>
    <s v="Gallery"/>
  </r>
  <r>
    <s v="The Chastity of Joseph"/>
    <s v="Spada, Lionello"/>
    <s v="1576-1623"/>
    <s v="Gallery"/>
    <x v="0"/>
    <s v="Modena"/>
    <s v="22 May 1796"/>
    <x v="1"/>
    <s v="Museum, Lille"/>
    <n v="1851"/>
    <m/>
    <m/>
    <m/>
  </r>
  <r>
    <s v="The Martyrdom of St Christopher"/>
    <s v="Spada, Lionello"/>
    <s v="1576-1624"/>
    <s v="Gallery"/>
    <x v="0"/>
    <s v="Modena"/>
    <s v="25 Oct 1796"/>
    <x v="1"/>
    <s v="Museum, Epernay"/>
    <n v="1896"/>
    <m/>
    <m/>
    <m/>
  </r>
  <r>
    <s v="The Return of the Prodigal child"/>
    <s v="Spada, Lionello"/>
    <s v="1576-1625"/>
    <s v="Gallery"/>
    <x v="0"/>
    <s v="Modena"/>
    <s v="25 Oct 1796"/>
    <x v="1"/>
    <s v="Palais de Compiegne, Compiegne"/>
    <n v="1896"/>
    <m/>
    <m/>
    <m/>
  </r>
  <r>
    <s v="The Virgin, Child and angel showing the attributed of power and government"/>
    <s v="Strozzi, Bernardo"/>
    <s v="1581-1646"/>
    <s v="Tribunal"/>
    <x v="2"/>
    <s v="Genoa"/>
    <n v="1811"/>
    <x v="1"/>
    <s v="Chateau de Maisons- Lafitte"/>
    <s v="?"/>
    <m/>
    <m/>
    <m/>
  </r>
  <r>
    <s v="Tryptich with Virgin and Child at centre"/>
    <s v="Taddeo di Bartolo"/>
    <s v="1363-1422"/>
    <s v="San Paolo all'Orto (deleted)"/>
    <x v="2"/>
    <s v="Pisa"/>
    <n v="1811"/>
    <x v="1"/>
    <s v="Museum, Grenoble"/>
    <n v="1876"/>
    <m/>
    <m/>
    <m/>
  </r>
  <r>
    <s v="The Marriage of St Catherine"/>
    <s v="Tiarini, Alessandro"/>
    <s v="1577-1670"/>
    <s v="Bell'Aria Castle"/>
    <x v="1"/>
    <s v="Modena"/>
    <s v="29 Oct 1796"/>
    <x v="0"/>
    <m/>
    <m/>
    <n v="1815"/>
    <s v="Gallery"/>
    <s v="Gallery"/>
  </r>
  <r>
    <s v="Rinaldo and Armide"/>
    <s v="Tiarini, Alessandro"/>
    <s v="1577-1669"/>
    <s v="Gallery"/>
    <x v="0"/>
    <s v="Modena"/>
    <s v="22 May 1796"/>
    <x v="4"/>
    <s v="Palais de Saint-Cloud"/>
    <n v="1815"/>
    <m/>
    <m/>
    <m/>
  </r>
  <r>
    <s v="Portrait of Cardinal Hippolyte de Medici in Hungarian dress"/>
    <s v="Titian"/>
    <s v="1485-1581"/>
    <s v="Pitti Palace"/>
    <x v="1"/>
    <s v="Florence"/>
    <s v="Mar/Apr 1799"/>
    <x v="0"/>
    <m/>
    <m/>
    <n v="1815"/>
    <s v="Pitti Palace"/>
    <s v="Palace"/>
  </r>
  <r>
    <s v="Portrait of a Woman: Titian's Beauty"/>
    <s v="Titian"/>
    <s v="1485-1582"/>
    <s v="Pitti Palace"/>
    <x v="1"/>
    <s v="Florence"/>
    <s v="Mar/Apr 1799"/>
    <x v="0"/>
    <m/>
    <m/>
    <n v="1815"/>
    <s v="Pitti Palace"/>
    <s v="Palace"/>
  </r>
  <r>
    <s v="Penitent Mary Magdalene"/>
    <s v="Titian"/>
    <s v="1485-1583"/>
    <s v="Pitti Palace"/>
    <x v="1"/>
    <s v="Florence"/>
    <s v="Mar/Apr 1799"/>
    <x v="0"/>
    <s v="Museum, Bordeaux"/>
    <n v="1801"/>
    <n v="1815"/>
    <s v="Pitti Palace"/>
    <s v="Palace"/>
  </r>
  <r>
    <s v="Portrait of Christ"/>
    <s v="Titian"/>
    <s v="1485-1584"/>
    <s v="Pitti Palace"/>
    <x v="1"/>
    <s v="Florence"/>
    <s v="Mar/Apr 1799"/>
    <x v="0"/>
    <m/>
    <m/>
    <n v="1815"/>
    <s v="Pitti Palace"/>
    <s v="Palace"/>
  </r>
  <r>
    <s v="The Adultress"/>
    <s v="Titian"/>
    <s v="1485-1577"/>
    <s v="Gallery"/>
    <x v="0"/>
    <s v="Modena"/>
    <s v="22 May 1796"/>
    <x v="1"/>
    <s v="Museum, Bordeaux"/>
    <n v="1803"/>
    <m/>
    <m/>
    <m/>
  </r>
  <r>
    <s v="The Virgin enthroned with St Peter, Augustin, Jerome, Peter the Martyr, Margaret and two patrons"/>
    <s v="Tuccio, Andrea da"/>
    <n v="1487"/>
    <s v="San Giacomo (deleted)"/>
    <x v="2"/>
    <s v="Savona"/>
    <n v="1811"/>
    <x v="2"/>
    <m/>
    <m/>
    <n v="1815"/>
    <s v="Disappeared"/>
    <s v="Unknown"/>
  </r>
  <r>
    <s v="The Virgin presenting a flower to baby Jesus"/>
    <s v="unknown"/>
    <m/>
    <m/>
    <x v="3"/>
    <s v="Turin"/>
    <n v="1801"/>
    <x v="4"/>
    <s v="Paris"/>
    <s v="28 July 1801"/>
    <m/>
    <m/>
    <m/>
  </r>
  <r>
    <s v="The Virgin and Child"/>
    <s v="Vanni, Turino"/>
    <s v="1349-1438"/>
    <s v="Convent of St Sylvester (deleted)"/>
    <x v="2"/>
    <s v="Pisa"/>
    <n v="1811"/>
    <x v="1"/>
    <s v="Paris"/>
    <n v="1813"/>
    <m/>
    <m/>
    <m/>
  </r>
  <r>
    <s v="The Virgin in Glory with St Francis"/>
    <s v="Vasallo, Antonio-Maria"/>
    <s v="1620-1672"/>
    <s v="St Francis (deleted)"/>
    <x v="2"/>
    <s v="Chiavari"/>
    <n v="1811"/>
    <x v="2"/>
    <m/>
    <m/>
    <n v="1815"/>
    <s v="Disappeared"/>
    <s v="Unknown"/>
  </r>
  <r>
    <s v="The Annunciation"/>
    <s v="Vasari"/>
    <s v="1512-1576"/>
    <s v="Santa Maria Novella (deleted)"/>
    <x v="2"/>
    <s v="Arezzo"/>
    <s v="Feb 1813"/>
    <x v="1"/>
    <s v="Paris"/>
    <s v="Feb 1814"/>
    <m/>
    <m/>
    <m/>
  </r>
  <r>
    <s v="Moses abandoned on the Nile"/>
    <s v="Veronese"/>
    <s v="1528-1588"/>
    <s v="Pitti Palace"/>
    <x v="1"/>
    <s v="Florence"/>
    <s v="Mar/Apr 1799"/>
    <x v="3"/>
    <m/>
    <m/>
    <m/>
    <m/>
    <m/>
  </r>
  <r>
    <s v="Christ in Glory with Sts Sebastian and Roch"/>
    <s v="Veronese"/>
    <s v="1528-1588"/>
    <m/>
    <x v="3"/>
    <s v="Parma"/>
    <s v="May 1796"/>
    <x v="1"/>
    <s v="Museum, Rouen"/>
    <n v="1801"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98">
  <r>
    <s v="Adam and Eve"/>
    <x v="0"/>
    <s v="1578-1660"/>
    <s v="Gallery"/>
    <s v="Gallery"/>
    <s v="Turin"/>
    <s v="Feb/Mar 1799"/>
    <s v="No"/>
    <s v="Brussels"/>
    <n v="1811"/>
    <m/>
    <m/>
    <m/>
    <m/>
  </r>
  <r>
    <s v="Rest on the Flight to Egypt"/>
    <x v="0"/>
    <s v="1578-1660"/>
    <s v="Gallery"/>
    <s v="Gallery"/>
    <s v="Turin"/>
    <s v="Feb/Mar 1799"/>
    <s v="No"/>
    <s v="Palais de Saint-Cloud"/>
    <s v="1802-1815"/>
    <m/>
    <m/>
    <m/>
    <m/>
  </r>
  <r>
    <s v="The Virgin, baby Jesus, St Jerome and Zenobius"/>
    <x v="1"/>
    <s v="1474-1515"/>
    <s v="Santa Trinita (deleted)"/>
    <s v="Church"/>
    <s v="Florence"/>
    <s v="Feb 1813"/>
    <s v="No"/>
    <s v="Paris"/>
    <n v="1814"/>
    <m/>
    <m/>
    <m/>
    <m/>
  </r>
  <r>
    <s v="The Virgin, Sts Anthony and George"/>
    <x v="2"/>
    <s v="1581-1647"/>
    <m/>
    <s v="Unknown"/>
    <s v="Parma"/>
    <s v="3 May 1803"/>
    <s v="No"/>
    <s v="Lyon"/>
    <n v="1811"/>
    <m/>
    <m/>
    <m/>
    <m/>
  </r>
  <r>
    <s v="Le Songe de Jacob"/>
    <x v="3"/>
    <s v="1528-1614"/>
    <s v="Gallery"/>
    <s v="Gallery"/>
    <s v="Modena"/>
    <s v="22 May 1796"/>
    <s v="No"/>
    <s v="Nancy"/>
    <n v="1801"/>
    <m/>
    <m/>
    <m/>
    <m/>
  </r>
  <r>
    <s v="The Coronation of the Virgin"/>
    <x v="4"/>
    <s v="1660-1680"/>
    <s v="San Savli (deleted)"/>
    <s v="Church"/>
    <s v="Florence"/>
    <n v="1811"/>
    <s v="No"/>
    <s v="Paris"/>
    <s v="Aug 1812"/>
    <m/>
    <m/>
    <m/>
    <m/>
  </r>
  <r>
    <s v="The Virgin, child, St. Bernard and Quentin"/>
    <x v="5"/>
    <s v="1447-1510"/>
    <s v="Church of the Augustines of San Quintino (deleted)"/>
    <s v="Church"/>
    <s v="Parma"/>
    <n v="1811"/>
    <s v="No"/>
    <s v="Paris"/>
    <s v="June 1812"/>
    <m/>
    <m/>
    <m/>
    <m/>
  </r>
  <r>
    <s v="History of Jacob (two paintings)"/>
    <x v="6"/>
    <s v="1487-1553"/>
    <s v="Pitti Palace"/>
    <s v="Palace"/>
    <s v="Florence"/>
    <s v="Mar/Apr 1799"/>
    <s v="Lost"/>
    <s v="*never arrived in Paris"/>
    <m/>
    <m/>
    <m/>
    <m/>
    <s v="Lost"/>
  </r>
  <r>
    <s v="History of Mucius Scevola (two paintings)"/>
    <x v="6"/>
    <s v="1487-1553"/>
    <s v="Pitti Palace"/>
    <s v="Palace"/>
    <s v="Florence"/>
    <s v="Mar/Apr 1799"/>
    <s v="Lost"/>
    <s v="*never arrived in Paris"/>
    <m/>
    <m/>
    <m/>
    <m/>
    <s v="Lost"/>
  </r>
  <r>
    <s v="Heads of four Saints"/>
    <x v="7"/>
    <s v="1495-1527"/>
    <s v="Capucines Convent (deleted)"/>
    <s v="Church"/>
    <s v="Parma"/>
    <n v="1811"/>
    <s v="No"/>
    <s v="Museum, Le Mans"/>
    <n v="1872"/>
    <m/>
    <m/>
    <m/>
    <m/>
  </r>
  <r>
    <s v="The Virgin and Child- Madonna della Magnigicata"/>
    <x v="8"/>
    <s v="1445-1510"/>
    <s v="Academy (from a deleted convent)"/>
    <s v="Academy"/>
    <s v="Florence"/>
    <n v="1811"/>
    <s v="No"/>
    <s v="Paris"/>
    <s v="Aug 1812"/>
    <m/>
    <m/>
    <m/>
    <m/>
  </r>
  <r>
    <s v="Christ appearing before Madeline"/>
    <x v="9"/>
    <s v="1503-1572"/>
    <s v="Church of the Holy Spirit"/>
    <s v="Church"/>
    <s v="Florence"/>
    <n v="1813"/>
    <s v="No"/>
    <s v="Paris"/>
    <s v="Feb 1814"/>
    <m/>
    <m/>
    <m/>
    <m/>
  </r>
  <r>
    <s v="The Martyrdom of Ste Victory"/>
    <x v="10"/>
    <s v="1656-1727"/>
    <s v="Gallery"/>
    <s v="Gallery"/>
    <s v="Modena"/>
    <s v="25 Oct 1796"/>
    <s v="No"/>
    <s v="Palais de Compiegne, Compiegne"/>
    <s v="after the Empire"/>
    <m/>
    <m/>
    <m/>
    <m/>
  </r>
  <r>
    <s v="Christ Crowned with Thorns"/>
    <x v="11"/>
    <s v="1571-1611"/>
    <s v="Gallery"/>
    <s v="Gallery"/>
    <s v="Modena"/>
    <s v="25 Oct 1796"/>
    <s v="No"/>
    <s v="Musee, Bordeaux"/>
    <n v="1801"/>
    <m/>
    <m/>
    <m/>
    <m/>
  </r>
  <r>
    <s v="Descent from the Cross"/>
    <x v="11"/>
    <s v="1571-1610"/>
    <m/>
    <s v="Unknown"/>
    <s v="Livorno"/>
    <s v="8 July 1796"/>
    <s v="No/Lost"/>
    <s v="St. Germain-des-Pres, Paris"/>
    <n v="1811"/>
    <m/>
    <m/>
    <m/>
    <m/>
  </r>
  <r>
    <s v="Apparition of the Virgin to St Luke and Catherine"/>
    <x v="12"/>
    <s v="1560-1613"/>
    <s v="Gallery"/>
    <s v="Gallery"/>
    <s v="Modena"/>
    <s v="19 June 1796"/>
    <s v="No"/>
    <s v="Paris"/>
    <s v="31 July 1797"/>
    <m/>
    <m/>
    <m/>
    <m/>
  </r>
  <r>
    <s v="The Holy Family"/>
    <x v="12"/>
    <s v="1560-1611"/>
    <s v="Pitti Palace"/>
    <s v="Palace"/>
    <s v="Florence"/>
    <s v="Mar/Apr 1799"/>
    <s v="Lost"/>
    <m/>
    <m/>
    <m/>
    <m/>
    <m/>
    <s v="Lost"/>
  </r>
  <r>
    <s v="St Bernard of Siena delivering the city of Carpi"/>
    <x v="13"/>
    <s v="1555-1622"/>
    <s v="Gallery"/>
    <s v="Gallery"/>
    <s v="Modena"/>
    <s v="25 Oct 1796"/>
    <s v="No"/>
    <s v="Notre-Dame Paris"/>
    <s v="Apr 1802"/>
    <m/>
    <m/>
    <m/>
    <m/>
  </r>
  <r>
    <s v="The Maryrdom of St Peter and Paul"/>
    <x v="13"/>
    <s v="1555-1623"/>
    <s v="Gallery"/>
    <s v="Gallery"/>
    <s v="Modena"/>
    <s v="25 Oct 1796"/>
    <s v="No"/>
    <s v="Museum, Rennes"/>
    <n v="1801"/>
    <m/>
    <m/>
    <m/>
    <m/>
  </r>
  <r>
    <s v="St John the Baptist"/>
    <x v="14"/>
    <s v="1423-1459"/>
    <s v="Academy (from a deleted convent)"/>
    <s v="Academy"/>
    <s v="Florence"/>
    <n v="1811"/>
    <s v="No"/>
    <s v="Museum, Bagneres-de-Bigorre"/>
    <n v="1872"/>
    <m/>
    <m/>
    <m/>
    <m/>
  </r>
  <r>
    <s v="Saint Benoit"/>
    <x v="14"/>
    <s v="1423-1458"/>
    <s v="Campo-Santa (from a deleted convent)"/>
    <s v="Church"/>
    <s v="Pisa"/>
    <n v="1811"/>
    <s v="No/Lost"/>
    <s v="Paris"/>
    <n v="1813"/>
    <m/>
    <m/>
    <m/>
    <m/>
  </r>
  <r>
    <s v="The Virgin with Angels"/>
    <x v="15"/>
    <s v="1240-1303"/>
    <s v="St Francis (deleted)"/>
    <s v="Church"/>
    <s v="Pisa"/>
    <n v="1811"/>
    <s v="No"/>
    <s v="Paris"/>
    <n v="1813"/>
    <m/>
    <m/>
    <m/>
    <m/>
  </r>
  <r>
    <s v="The Virgin, Child, St Julian and Nicholas of Myre"/>
    <x v="16"/>
    <s v="1459-1537"/>
    <s v="Santa Maria Maddalena dei Pazzi (deleted)"/>
    <s v="Church"/>
    <s v="Florence"/>
    <n v="1811"/>
    <s v="No"/>
    <s v="Paris"/>
    <s v="Aug 1812"/>
    <m/>
    <m/>
    <m/>
    <m/>
  </r>
  <r>
    <s v="Adoration of the Shepherds"/>
    <x v="17"/>
    <s v="1489-1526"/>
    <s v="St Francis (deleted)"/>
    <s v="Church"/>
    <s v="Chiavari"/>
    <n v="1811"/>
    <s v="No/Lost"/>
    <s v="Paris"/>
    <n v="1813"/>
    <m/>
    <m/>
    <m/>
    <m/>
  </r>
  <r>
    <s v="The Coronation of the Virgin"/>
    <x v="18"/>
    <s v="1395-1455"/>
    <s v="St Dominic"/>
    <s v="Church"/>
    <s v="Fiesole"/>
    <n v="1811"/>
    <s v="No"/>
    <s v="Paris"/>
    <s v="Aug 1812"/>
    <m/>
    <m/>
    <m/>
    <m/>
  </r>
  <r>
    <s v="The Virgin and Child between St Fedriano and Augustin"/>
    <x v="19"/>
    <s v="1406-1470"/>
    <s v="Santa Spirito"/>
    <s v="Church"/>
    <s v="Florence"/>
    <s v="Feb 1813"/>
    <s v="No"/>
    <s v="Paris"/>
    <s v="Feb 1814"/>
    <m/>
    <m/>
    <m/>
    <m/>
  </r>
  <r>
    <s v="The Naitivity"/>
    <x v="19"/>
    <s v="1406-1469"/>
    <m/>
    <s v="Unknown"/>
    <s v="Prato"/>
    <n v="1811"/>
    <s v="No"/>
    <s v="Paris"/>
    <s v="Aug 1812"/>
    <m/>
    <m/>
    <m/>
    <m/>
  </r>
  <r>
    <s v="Predella"/>
    <x v="20"/>
    <s v="1300-1366"/>
    <s v="Sainte-Marie-des-Anges"/>
    <s v="Church"/>
    <s v="Florence"/>
    <n v="1813"/>
    <s v="No"/>
    <s v="Paris"/>
    <s v="Feb 1814"/>
    <m/>
    <m/>
    <m/>
    <m/>
  </r>
  <r>
    <s v="Presentation to the Temple (Predella of Adoration of the Magi)"/>
    <x v="21"/>
    <s v="1360-1427"/>
    <s v="Santa Trinita (deleted)"/>
    <s v="Church"/>
    <s v="Florence"/>
    <n v="1811"/>
    <s v="No"/>
    <s v="Paris"/>
    <s v="Aug 1812"/>
    <m/>
    <m/>
    <m/>
    <m/>
  </r>
  <r>
    <s v="Le Christ marchant au Calvaire"/>
    <x v="22"/>
    <s v="1458-1497"/>
    <s v="Santo-Spirito"/>
    <s v="Church"/>
    <s v="Florence"/>
    <n v="1813"/>
    <s v="No"/>
    <s v="Paris"/>
    <s v="Feb 1814"/>
    <m/>
    <m/>
    <m/>
    <m/>
  </r>
  <r>
    <s v="The Visitation"/>
    <x v="23"/>
    <s v="1449-1495"/>
    <s v="Santa Maria Maddalena dei Pazzi"/>
    <s v="Church"/>
    <s v="Florence"/>
    <n v="1811"/>
    <s v="No"/>
    <s v="Paris"/>
    <s v="Aug 1812"/>
    <m/>
    <m/>
    <m/>
    <m/>
  </r>
  <r>
    <s v="The Calling of St Peter and Andrew"/>
    <x v="24"/>
    <s v="1505-1575"/>
    <s v="Cathedral"/>
    <s v="Church"/>
    <s v="Modena"/>
    <s v="24 Feb 1797"/>
    <s v="No/Lost"/>
    <s v="Paris"/>
    <s v="27 July 1798"/>
    <m/>
    <m/>
    <m/>
    <m/>
  </r>
  <r>
    <s v="St Francis receiving the Stigmas"/>
    <x v="25"/>
    <s v="1266-1337"/>
    <s v="Convent of San Francesco (deleted)"/>
    <s v="Church"/>
    <s v="Pisa"/>
    <n v="1811"/>
    <s v="No"/>
    <s v="Paris"/>
    <n v="1813"/>
    <m/>
    <m/>
    <m/>
    <m/>
  </r>
  <r>
    <s v="The Virgin, Child, St John the Baptist and Madeline"/>
    <x v="26"/>
    <s v="1460-1518"/>
    <s v="St Dominic (deleted)"/>
    <s v="Church"/>
    <s v="Parma"/>
    <n v="1811"/>
    <s v="No"/>
    <s v="Paris"/>
    <s v="June 1812"/>
    <m/>
    <m/>
    <m/>
    <m/>
  </r>
  <r>
    <s v="The Adoration of Christ by Angels, St. Sebastian, St Bonaventure"/>
    <x v="27"/>
    <s v="(1660)-1680"/>
    <s v="Gallery"/>
    <s v="Gallery"/>
    <s v="Modena"/>
    <s v="25 Oct 1796"/>
    <s v="No"/>
    <s v="Paris"/>
    <s v="31 July 1797"/>
    <m/>
    <m/>
    <m/>
    <m/>
  </r>
  <r>
    <s v="A Triumph"/>
    <x v="28"/>
    <s v="1499-1546"/>
    <s v="Gallery"/>
    <s v="Gallery"/>
    <s v="Modena"/>
    <s v="25 Oct 1796"/>
    <s v="No"/>
    <s v="Museum, Toulouse"/>
    <n v="1811"/>
    <m/>
    <m/>
    <m/>
    <m/>
  </r>
  <r>
    <s v="A Battle"/>
    <x v="28"/>
    <s v="1499-1547"/>
    <s v="Gallery"/>
    <s v="Gallery"/>
    <s v="Modena"/>
    <s v="25 Oct 1796"/>
    <s v="No/Lost"/>
    <s v="Brussels"/>
    <n v="1811"/>
    <m/>
    <m/>
    <m/>
    <m/>
  </r>
  <r>
    <s v="Night (copy of Corregio)"/>
    <x v="29"/>
    <s v="1699-1763"/>
    <s v="Gallery"/>
    <s v="Gallery"/>
    <s v="Modena"/>
    <s v="25 Oct 1796"/>
    <s v="No/Lost"/>
    <s v="Paris"/>
    <s v="31 July 1797"/>
    <m/>
    <m/>
    <m/>
    <m/>
  </r>
  <r>
    <s v="The Triumph of St Thomas Acquino"/>
    <x v="30"/>
    <s v="1420-1497"/>
    <s v="Dome"/>
    <s v="Church"/>
    <s v="Pisa"/>
    <n v="1811"/>
    <s v="No"/>
    <s v="Paris"/>
    <n v="1813"/>
    <m/>
    <m/>
    <m/>
    <m/>
  </r>
  <r>
    <s v="The Visitation"/>
    <x v="31"/>
    <s v="1591-1682"/>
    <s v="Gallery"/>
    <s v="Gallery"/>
    <s v="Modena"/>
    <s v="19 June 1796"/>
    <s v="No"/>
    <s v="Rouen"/>
    <n v="1801"/>
    <m/>
    <m/>
    <m/>
    <m/>
  </r>
  <r>
    <s v="The Trinity with St Germinian, Francis, Sebastian and other saints"/>
    <x v="31"/>
    <s v="1591-1683"/>
    <s v="Gallery"/>
    <s v="Gallery"/>
    <s v="Modena"/>
    <s v="19 June 1796"/>
    <s v="No/Lost"/>
    <s v="Notre-Dame Paris"/>
    <s v="18 Apr 1802"/>
    <m/>
    <m/>
    <m/>
    <m/>
  </r>
  <r>
    <s v="Protectors of Modena: Sts George, John the Baptist, Peter and Germinian"/>
    <x v="31"/>
    <s v="1591-1684"/>
    <s v="Gallery"/>
    <s v="Gallery"/>
    <s v="Modena"/>
    <s v="19 June 1796"/>
    <s v="No"/>
    <s v="Paris"/>
    <s v="31 July 1797"/>
    <m/>
    <m/>
    <m/>
    <m/>
  </r>
  <r>
    <s v="La Decollation de Saint Jean et Paul"/>
    <x v="31"/>
    <s v="1591-1686"/>
    <s v="Gallery"/>
    <s v="Gallery"/>
    <s v="Modena"/>
    <s v="22 May 1796"/>
    <s v="No"/>
    <s v="Toulouse"/>
    <n v="1811"/>
    <m/>
    <m/>
    <m/>
    <m/>
  </r>
  <r>
    <s v="The Lamentation of Christ by the Virgin"/>
    <x v="31"/>
    <s v="1591-1688"/>
    <s v="Gallery"/>
    <s v="Gallery"/>
    <s v="Modena"/>
    <s v="22 May 1796"/>
    <s v="No"/>
    <s v="Museum, Rennes"/>
    <n v="1801"/>
    <m/>
    <m/>
    <m/>
    <m/>
  </r>
  <r>
    <s v="The Virgin and Child"/>
    <x v="31"/>
    <s v="1591-1691"/>
    <s v="Gallery"/>
    <s v="Gallery"/>
    <s v="Modena"/>
    <s v="25 Oct 1796"/>
    <s v="No"/>
    <s v="Musee, Chambery"/>
    <n v="1895"/>
    <m/>
    <m/>
    <m/>
    <m/>
  </r>
  <r>
    <s v="Salome receiving the head of St John the Baptist"/>
    <x v="31"/>
    <s v="1591-1692"/>
    <s v="Gallery"/>
    <s v="Gallery"/>
    <s v="Modena"/>
    <s v="25 Oct 1796"/>
    <s v="No"/>
    <s v="Palais de Compiegne, Compiegne"/>
    <n v="1810"/>
    <m/>
    <m/>
    <m/>
    <m/>
  </r>
  <r>
    <s v="St Francis receiving the Stigmas"/>
    <x v="31"/>
    <s v="1591-1693"/>
    <s v="Gallery"/>
    <s v="Gallery"/>
    <s v="Modena"/>
    <s v="25 Oct 1796"/>
    <s v="No"/>
    <s v="Musee, Mayence"/>
    <n v="1801"/>
    <m/>
    <m/>
    <m/>
    <m/>
  </r>
  <r>
    <s v="Saint Peter"/>
    <x v="31"/>
    <s v="1591-1694"/>
    <s v="Gallery"/>
    <s v="Gallery"/>
    <s v="Modena"/>
    <s v="25 Oct 1796"/>
    <s v="No/Lost"/>
    <s v="Musee, Saint-Quentin"/>
    <n v="1876"/>
    <m/>
    <m/>
    <m/>
    <m/>
  </r>
  <r>
    <s v="Saint Paul"/>
    <x v="31"/>
    <s v="1591-1695"/>
    <s v="Gallery"/>
    <s v="Gallery"/>
    <s v="Modena"/>
    <s v="25 Oct 1796"/>
    <s v="No"/>
    <s v="Fontainebleau/ later removed to the Louvre"/>
    <n v="1815"/>
    <m/>
    <m/>
    <m/>
    <m/>
  </r>
  <r>
    <s v="Crucifixion with Ste Catherine and St Francis"/>
    <x v="31"/>
    <s v="1591-1696"/>
    <m/>
    <s v="Unknown"/>
    <s v="Parma"/>
    <s v="May 1796"/>
    <s v="No/Lost"/>
    <s v="Paris"/>
    <s v="31 July 1797"/>
    <m/>
    <m/>
    <m/>
    <m/>
  </r>
  <r>
    <s v="The Purification of the Virgin"/>
    <x v="32"/>
    <s v="1575-1648"/>
    <s v="Gallery"/>
    <s v="Gallery"/>
    <s v="Modena"/>
    <s v="25 Oct 1796"/>
    <s v="No"/>
    <s v="Palais de Compiegne, Compiegne"/>
    <n v="1896"/>
    <m/>
    <m/>
    <m/>
    <m/>
  </r>
  <r>
    <s v="Sleeping Baby Jesus"/>
    <x v="32"/>
    <s v="1575-1649"/>
    <s v="Gallery"/>
    <s v="Gallery"/>
    <s v="Modena"/>
    <s v="25 Oct 1796"/>
    <s v="No"/>
    <s v="Museum, Clermont-Ferrand"/>
    <n v="1895"/>
    <m/>
    <m/>
    <m/>
    <m/>
  </r>
  <r>
    <s v="Apollo skinning Marsyas"/>
    <x v="32"/>
    <s v="1575-1652"/>
    <s v="Gallery"/>
    <s v="Gallery"/>
    <s v="Turin"/>
    <s v="Feb/Mar 1799"/>
    <s v="No"/>
    <s v="Museum, Toulouse"/>
    <n v="1801"/>
    <m/>
    <m/>
    <m/>
    <m/>
  </r>
  <r>
    <s v="Adam and Eve"/>
    <x v="32"/>
    <s v="1575-1654"/>
    <s v="Gallery"/>
    <s v="Gallery"/>
    <s v="Turin"/>
    <s v="Feb/Mar 1799"/>
    <s v="No"/>
    <s v="Museum, Dijon"/>
    <n v="1801"/>
    <m/>
    <m/>
    <m/>
    <m/>
  </r>
  <r>
    <s v="The Entombment of Christ"/>
    <x v="33"/>
    <s v="1495-1576"/>
    <m/>
    <s v="Unknown"/>
    <s v="Parma"/>
    <s v="3 May 1803"/>
    <s v="No/Lost"/>
    <s v="Brussels"/>
    <n v="1811"/>
    <m/>
    <m/>
    <m/>
    <m/>
  </r>
  <r>
    <s v="Apparition of the Virgin and Child to St Luke and Yves"/>
    <x v="34"/>
    <s v="1551-1640"/>
    <s v="Church (deleted convent)"/>
    <s v="Church"/>
    <s v="Florence"/>
    <n v="1813"/>
    <s v="No"/>
    <s v="Chateau de Maisons- Lafitte"/>
    <n v="1919"/>
    <m/>
    <m/>
    <m/>
    <m/>
  </r>
  <r>
    <s v="Saint Conrad"/>
    <x v="35"/>
    <s v="1581-1648"/>
    <s v="Cathedral"/>
    <s v="Church"/>
    <s v="Parma"/>
    <s v="3 May 1803"/>
    <s v="No"/>
    <s v="Museum, Lyon"/>
    <n v="1811"/>
    <m/>
    <m/>
    <m/>
    <m/>
  </r>
  <r>
    <s v="Saint Alexis"/>
    <x v="35"/>
    <s v="1581-1649"/>
    <s v="Cathedral"/>
    <s v="Church"/>
    <s v="Parma"/>
    <s v="3 May 1803"/>
    <s v="No/Lost"/>
    <s v="Paris"/>
    <s v="Aug 1804"/>
    <m/>
    <m/>
    <m/>
    <m/>
  </r>
  <r>
    <s v="The Assumption with St Cosimo and Damian"/>
    <x v="36"/>
    <s v="1665-1748"/>
    <m/>
    <s v="Unknown"/>
    <s v="Parma"/>
    <s v="3 May 1803"/>
    <s v="No/Lost"/>
    <s v="St Philippe-du-Roule, Paris"/>
    <n v="1811"/>
    <m/>
    <m/>
    <m/>
    <m/>
  </r>
  <r>
    <s v="The family of the Virgin"/>
    <x v="37"/>
    <s v="1463-1518"/>
    <s v="San Giacomo (deleted)"/>
    <s v="Church"/>
    <s v="Savona"/>
    <n v="1811"/>
    <s v="No"/>
    <s v="Paris"/>
    <s v="Feb 1812"/>
    <m/>
    <m/>
    <m/>
    <m/>
  </r>
  <r>
    <s v="The Holy Family"/>
    <x v="38"/>
    <s v="1533-1577"/>
    <s v="Gallery"/>
    <s v="Gallery"/>
    <s v="Turin"/>
    <n v="1801"/>
    <s v="No"/>
    <s v="Paris"/>
    <s v="28 July 1801"/>
    <m/>
    <m/>
    <m/>
    <m/>
  </r>
  <r>
    <s v="The Coronation of the Virgin"/>
    <x v="39"/>
    <s v="1418-1479"/>
    <s v="Santa Croce (deleted)"/>
    <s v="Church"/>
    <s v="Close to Pisa"/>
    <n v="1811"/>
    <s v="No"/>
    <s v="Museum, Dijon"/>
    <n v="1876"/>
    <m/>
    <m/>
    <m/>
    <m/>
  </r>
  <r>
    <s v="Noli me Tangere"/>
    <x v="40"/>
    <s v="1453-1511"/>
    <s v="Eglise des Recollets (deleted)"/>
    <s v="Church"/>
    <s v="Savona"/>
    <n v="1811"/>
    <s v="No/Lost"/>
    <s v="Paris"/>
    <s v="Feb 1812"/>
    <m/>
    <m/>
    <m/>
    <m/>
  </r>
  <r>
    <s v="Tryptich- Naitivity, St Francis and Sixtus IV, St Anthony of Padova and Cardinal Giuliano della Rovere"/>
    <x v="40"/>
    <s v="1453-1510"/>
    <s v="Family Chapel of Sixtus IV"/>
    <s v="Church"/>
    <s v="Savona"/>
    <n v="1812"/>
    <s v="No"/>
    <s v="Paris"/>
    <n v="1814"/>
    <m/>
    <m/>
    <m/>
    <m/>
  </r>
  <r>
    <s v="The Virgin, Child, St Peter and Lucy"/>
    <x v="41"/>
    <s v="1476-1545"/>
    <m/>
    <s v="Unknown"/>
    <s v="Parma"/>
    <s v="3 May 1803"/>
    <s v="No"/>
    <s v="Saint Jacques-du-Haut-Pas, Paris"/>
    <n v="1811"/>
    <m/>
    <m/>
    <m/>
    <m/>
  </r>
  <r>
    <s v="The Supper (La Cène)"/>
    <x v="42"/>
    <s v="1480-1528"/>
    <m/>
    <s v="Unknown"/>
    <s v="Parma"/>
    <s v="3 May 1803"/>
    <s v="No/Lost"/>
    <s v="Saint Sulpice, Paris"/>
    <n v="1811"/>
    <m/>
    <m/>
    <m/>
    <m/>
  </r>
  <r>
    <s v="Adoration of the Shepherds (after Corregio)"/>
    <x v="42"/>
    <s v="1480-1530"/>
    <m/>
    <s v="Unknown"/>
    <s v="Parma"/>
    <s v="3 May 1803"/>
    <s v="No"/>
    <s v="Ste Elizabeth, Paris"/>
    <n v="1811"/>
    <m/>
    <m/>
    <m/>
    <m/>
  </r>
  <r>
    <s v="The Virgin, baby Jesus, St John the Baptist and St Etienne?"/>
    <x v="43"/>
    <s v="1491-1555"/>
    <s v="St Etienne"/>
    <s v="Church"/>
    <s v="Parma"/>
    <s v="3 May 1803"/>
    <s v="No"/>
    <s v="Paris"/>
    <n v="1804"/>
    <m/>
    <m/>
    <m/>
    <m/>
  </r>
  <r>
    <s v="The Funeral of St Bernard"/>
    <x v="44"/>
    <s v="1343-1368"/>
    <s v="Chapel of Campo-Sarto"/>
    <s v="Church"/>
    <s v="Pisa"/>
    <n v="1811"/>
    <s v="No"/>
    <s v="Paris"/>
    <n v="1813"/>
    <m/>
    <m/>
    <m/>
    <m/>
  </r>
  <r>
    <s v="The Immaculate Conception"/>
    <x v="45"/>
    <s v="1581-1651"/>
    <s v="Gallery"/>
    <s v="Gallery"/>
    <s v="Turin"/>
    <s v="Feb/Mar 1799"/>
    <s v="No"/>
    <s v="Museum, Lyon"/>
    <n v="1811"/>
    <m/>
    <m/>
    <m/>
    <m/>
  </r>
  <r>
    <s v="2 fragments of a predella- St Francis of Assisi receiving the stigmas AND St Como and Damian healing the sick"/>
    <x v="46"/>
    <s v="1422-1457"/>
    <m/>
    <s v="Unknown"/>
    <s v="Florence"/>
    <s v="Feb 1813"/>
    <s v="No"/>
    <s v="Paris"/>
    <s v="Feb 1814"/>
    <m/>
    <m/>
    <m/>
    <m/>
  </r>
  <r>
    <s v="The Coronation of the Virgin"/>
    <x v="47"/>
    <s v="1462-1521"/>
    <s v="San Girolamo e San Francesco sulla Costa (deleted)"/>
    <s v="Church"/>
    <s v="Florence"/>
    <n v="1813"/>
    <s v="No"/>
    <s v="Paris"/>
    <s v="Feb 1814"/>
    <m/>
    <m/>
    <m/>
    <m/>
  </r>
  <r>
    <s v="Portrait of Sculptor Jean de Bologne"/>
    <x v="48"/>
    <s v="1510-1592"/>
    <m/>
    <s v="Unknown"/>
    <s v="Florence"/>
    <n v="1806"/>
    <s v="No"/>
    <s v="Paris"/>
    <m/>
    <m/>
    <m/>
    <m/>
    <m/>
  </r>
  <r>
    <s v="The Holy Family"/>
    <x v="49"/>
    <s v="1494-1557"/>
    <s v="Church of the religious to Ste Anne (deleted)"/>
    <s v="Church"/>
    <s v="Florence"/>
    <n v="1811"/>
    <s v="No"/>
    <s v="Paris"/>
    <s v="Feb 1814"/>
    <m/>
    <m/>
    <m/>
    <m/>
  </r>
  <r>
    <s v="The Miracle of St Maurus"/>
    <x v="50"/>
    <s v="1660-1734"/>
    <m/>
    <s v="Unknown"/>
    <s v="Parma"/>
    <s v="3 May 1803"/>
    <s v="No/Lost"/>
    <s v="Paris"/>
    <n v="1811"/>
    <m/>
    <m/>
    <m/>
    <m/>
  </r>
  <r>
    <s v="St Gregory and Vital interceding before the Virgin in favour of the sould of Purgatory"/>
    <x v="50"/>
    <s v="1660-1734"/>
    <m/>
    <s v="Unknown"/>
    <s v="Parma"/>
    <s v="3 May 1803"/>
    <s v="No"/>
    <s v="Saint Gervais, Paris"/>
    <s v="Aug 1804"/>
    <m/>
    <m/>
    <m/>
    <m/>
  </r>
  <r>
    <s v="The Coronation of the Virgin"/>
    <x v="51"/>
    <s v="1482-1557"/>
    <s v="Religious convent of Ripoli (deleted)"/>
    <s v="Church"/>
    <s v="Close to Florence"/>
    <n v="1813"/>
    <s v="No"/>
    <s v="Paris"/>
    <s v="Feb 1814"/>
    <m/>
    <m/>
    <m/>
    <m/>
  </r>
  <r>
    <s v="The Virgin in Glory between St Bernard and Madeleine"/>
    <x v="52"/>
    <s v="1439-1507"/>
    <s v="Santa Maria dei Pazzi (deleted)"/>
    <s v="Church"/>
    <s v="Florence"/>
    <n v="1811"/>
    <s v="No"/>
    <s v="Paris"/>
    <s v="Aug 1812"/>
    <m/>
    <m/>
    <m/>
    <m/>
  </r>
  <r>
    <s v="Rest on the Flight to Egypt"/>
    <x v="53"/>
    <s v="1578-1651"/>
    <s v="X. Fabre"/>
    <s v="Church"/>
    <s v="Florence"/>
    <n v="1806"/>
    <s v="No"/>
    <s v="Fontainebleau"/>
    <m/>
    <m/>
    <m/>
    <m/>
    <m/>
  </r>
  <r>
    <s v="The Four Doctors of the Church: St Augustin, Gregory, Jerome and Ambrose with the 4 symbols of the Evangelists"/>
    <x v="54"/>
    <s v="1485-1528"/>
    <s v="San Ugo (deleted)"/>
    <s v="Church"/>
    <s v="Genoa"/>
    <n v="1811"/>
    <s v="No"/>
    <s v="Paris"/>
    <n v="1813"/>
    <m/>
    <m/>
    <m/>
    <m/>
  </r>
  <r>
    <s v="The Entombment"/>
    <x v="55"/>
    <s v="1578-1615"/>
    <s v="Academy"/>
    <s v="Academy"/>
    <s v="Parma"/>
    <s v="May 1796"/>
    <s v="No"/>
    <s v="Paris"/>
    <s v="31 July 1797"/>
    <m/>
    <m/>
    <s v="Unknown"/>
    <m/>
  </r>
  <r>
    <s v="Saint Sebastien panse par une vieille femme"/>
    <x v="56"/>
    <s v="16-17th century"/>
    <s v="Gallery"/>
    <s v="Gallery"/>
    <s v="Modena"/>
    <s v="25 Oct 1796"/>
    <s v="No"/>
    <s v="Tours"/>
    <n v="1806"/>
    <m/>
    <m/>
    <m/>
    <m/>
  </r>
  <r>
    <s v="The Angel presting the instruments of the Passion to Christ"/>
    <x v="57"/>
    <s v="14-15th century"/>
    <s v="Capucines Church"/>
    <s v="Church"/>
    <s v="Savona"/>
    <n v="1811"/>
    <s v="No"/>
    <s v="Palais de Compiegne, Compiegne"/>
    <n v="1874"/>
    <m/>
    <m/>
    <m/>
    <m/>
  </r>
  <r>
    <s v="The Virgin, Child and St Joseph"/>
    <x v="58"/>
    <s v="16th century"/>
    <s v="Gallery"/>
    <s v="Gallery"/>
    <s v="Modena"/>
    <s v="25 Oct 1796"/>
    <s v="No/Lost"/>
    <s v="Museum, Lyon"/>
    <n v="1801"/>
    <m/>
    <m/>
    <m/>
    <m/>
  </r>
  <r>
    <s v="The Holy Family"/>
    <x v="59"/>
    <s v="16th century"/>
    <s v="Pitti Palace"/>
    <s v="Palace"/>
    <s v="Florence"/>
    <s v="Mar/Apr 1799"/>
    <s v="Lost"/>
    <m/>
    <m/>
    <m/>
    <m/>
    <m/>
    <s v="Lost"/>
  </r>
  <r>
    <s v="The Coronation of the Virgin"/>
    <x v="60"/>
    <s v="1285-1344"/>
    <s v="Convent dell'Annunziata (deleted)"/>
    <s v="Church"/>
    <s v="Florence"/>
    <s v="Feb 1813"/>
    <s v="No"/>
    <s v="Paris"/>
    <s v="Feb 1814"/>
    <m/>
    <m/>
    <m/>
    <m/>
  </r>
  <r>
    <s v="The Chastity of Joseph"/>
    <x v="61"/>
    <s v="1576-1623"/>
    <s v="Gallery"/>
    <s v="Gallery"/>
    <s v="Modena"/>
    <s v="22 May 1796"/>
    <s v="No"/>
    <s v="Museum, Lille"/>
    <n v="1851"/>
    <m/>
    <m/>
    <m/>
    <m/>
  </r>
  <r>
    <s v="The Martyrdom of St Christopher"/>
    <x v="61"/>
    <s v="1576-1624"/>
    <s v="Gallery"/>
    <s v="Gallery"/>
    <s v="Modena"/>
    <s v="25 Oct 1796"/>
    <s v="No"/>
    <s v="Museum, Epernay"/>
    <n v="1896"/>
    <m/>
    <m/>
    <m/>
    <m/>
  </r>
  <r>
    <s v="The Return of the Prodigal child"/>
    <x v="61"/>
    <s v="1576-1625"/>
    <s v="Gallery"/>
    <s v="Gallery"/>
    <s v="Modena"/>
    <s v="25 Oct 1796"/>
    <s v="No"/>
    <s v="Palais de Compiegne, Compiegne"/>
    <n v="1896"/>
    <m/>
    <m/>
    <m/>
    <m/>
  </r>
  <r>
    <s v="The Virgin, Child and angel showing the attributed of power and government"/>
    <x v="62"/>
    <s v="1581-1646"/>
    <s v="Tribunal"/>
    <s v="Church"/>
    <s v="Genoa"/>
    <n v="1811"/>
    <s v="No"/>
    <s v="Chateau de Maisons- Lafitte"/>
    <s v="?"/>
    <m/>
    <m/>
    <m/>
    <m/>
  </r>
  <r>
    <s v="Tryptich with Virgin and Child at centre"/>
    <x v="63"/>
    <s v="1363-1422"/>
    <s v="San Paolo all'Orto (deleted)"/>
    <s v="Church"/>
    <s v="Pisa"/>
    <n v="1811"/>
    <s v="No"/>
    <s v="Museum, Grenoble"/>
    <n v="1876"/>
    <m/>
    <m/>
    <m/>
    <m/>
  </r>
  <r>
    <s v="Rinaldo and Armide"/>
    <x v="64"/>
    <s v="1577-1669"/>
    <s v="Gallery"/>
    <s v="Gallery"/>
    <s v="Modena"/>
    <s v="22 May 1796"/>
    <s v="No/Lost"/>
    <s v="Palais de Saint-Cloud"/>
    <n v="1815"/>
    <m/>
    <m/>
    <m/>
    <m/>
  </r>
  <r>
    <s v="The Adultress"/>
    <x v="65"/>
    <s v="1485-1577"/>
    <s v="Gallery"/>
    <s v="Gallery"/>
    <s v="Modena"/>
    <s v="22 May 1796"/>
    <s v="No"/>
    <s v="Museum, Bordeaux"/>
    <n v="1803"/>
    <m/>
    <m/>
    <m/>
    <m/>
  </r>
  <r>
    <s v="The Virgin presenting a flower to baby Jesus"/>
    <x v="66"/>
    <m/>
    <m/>
    <s v="Unknown"/>
    <s v="Turin"/>
    <n v="1801"/>
    <s v="No/Lost"/>
    <s v="Paris"/>
    <s v="28 July 1801"/>
    <m/>
    <m/>
    <m/>
    <m/>
  </r>
  <r>
    <s v="The Virgin and Child"/>
    <x v="67"/>
    <s v="1349-1438"/>
    <s v="Convent of St Sylvester (deleted)"/>
    <s v="Church"/>
    <s v="Pisa"/>
    <n v="1811"/>
    <s v="No"/>
    <s v="Paris"/>
    <n v="1813"/>
    <m/>
    <m/>
    <m/>
    <m/>
  </r>
  <r>
    <s v="The Annunciation"/>
    <x v="68"/>
    <s v="1512-1576"/>
    <s v="Santa Maria Novella (deleted)"/>
    <s v="Church"/>
    <s v="Arezzo"/>
    <s v="Feb 1813"/>
    <s v="No"/>
    <s v="Paris"/>
    <s v="Feb 1814"/>
    <m/>
    <m/>
    <m/>
    <m/>
  </r>
  <r>
    <s v="Moses abandoned on the Nile"/>
    <x v="69"/>
    <s v="1528-1588"/>
    <s v="Pitti Palace"/>
    <s v="Palace"/>
    <s v="Florence"/>
    <s v="Mar/Apr 1799"/>
    <s v="Lost"/>
    <m/>
    <m/>
    <m/>
    <m/>
    <m/>
    <s v="Lost"/>
  </r>
  <r>
    <s v="Christ in Glory with Sts Sebastian and Roch"/>
    <x v="69"/>
    <s v="1528-1588"/>
    <m/>
    <s v="Unknown"/>
    <s v="Parma"/>
    <s v="May 1796"/>
    <s v="No"/>
    <s v="Museum, Rouen"/>
    <n v="1801"/>
    <m/>
    <m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93">
  <r>
    <s v="No"/>
    <x v="0"/>
    <n v="1811"/>
  </r>
  <r>
    <s v="No"/>
    <x v="1"/>
    <s v="1802-1815"/>
  </r>
  <r>
    <s v="No"/>
    <x v="2"/>
    <n v="1814"/>
  </r>
  <r>
    <s v="No"/>
    <x v="3"/>
    <n v="1811"/>
  </r>
  <r>
    <s v="No"/>
    <x v="4"/>
    <n v="1801"/>
  </r>
  <r>
    <s v="No"/>
    <x v="2"/>
    <s v="Aug 1812"/>
  </r>
  <r>
    <s v="No"/>
    <x v="2"/>
    <s v="June 1812"/>
  </r>
  <r>
    <s v="No"/>
    <x v="5"/>
    <n v="1872"/>
  </r>
  <r>
    <s v="No"/>
    <x v="2"/>
    <s v="Aug 1812"/>
  </r>
  <r>
    <s v="No"/>
    <x v="2"/>
    <s v="Feb 1814"/>
  </r>
  <r>
    <s v="No"/>
    <x v="6"/>
    <s v="after the Empire"/>
  </r>
  <r>
    <s v="No"/>
    <x v="7"/>
    <n v="1801"/>
  </r>
  <r>
    <s v="No/Lost"/>
    <x v="8"/>
    <n v="1811"/>
  </r>
  <r>
    <s v="No"/>
    <x v="2"/>
    <s v="31 July 1797"/>
  </r>
  <r>
    <s v="No"/>
    <x v="9"/>
    <s v="Apr 1802"/>
  </r>
  <r>
    <s v="No"/>
    <x v="10"/>
    <n v="1801"/>
  </r>
  <r>
    <s v="No/Lost"/>
    <x v="2"/>
    <n v="1813"/>
  </r>
  <r>
    <s v="No"/>
    <x v="11"/>
    <n v="1872"/>
  </r>
  <r>
    <s v="No"/>
    <x v="2"/>
    <n v="1813"/>
  </r>
  <r>
    <s v="No"/>
    <x v="2"/>
    <s v="Aug 1812"/>
  </r>
  <r>
    <s v="No/Lost"/>
    <x v="2"/>
    <n v="1813"/>
  </r>
  <r>
    <s v="No"/>
    <x v="2"/>
    <s v="Aug 1812"/>
  </r>
  <r>
    <s v="No"/>
    <x v="2"/>
    <s v="Aug 1812"/>
  </r>
  <r>
    <s v="No"/>
    <x v="2"/>
    <s v="Feb 1814"/>
  </r>
  <r>
    <s v="No"/>
    <x v="2"/>
    <s v="Feb 1814"/>
  </r>
  <r>
    <s v="No"/>
    <x v="2"/>
    <s v="Aug 1812"/>
  </r>
  <r>
    <s v="No"/>
    <x v="2"/>
    <s v="Feb 1814"/>
  </r>
  <r>
    <s v="No"/>
    <x v="2"/>
    <s v="Aug 1812"/>
  </r>
  <r>
    <s v="No/Lost"/>
    <x v="2"/>
    <s v="27 July 1798"/>
  </r>
  <r>
    <s v="No"/>
    <x v="2"/>
    <n v="1813"/>
  </r>
  <r>
    <s v="No"/>
    <x v="2"/>
    <s v="June 1812"/>
  </r>
  <r>
    <s v="No"/>
    <x v="2"/>
    <s v="31 July 1797"/>
  </r>
  <r>
    <s v="No/Lost"/>
    <x v="0"/>
    <n v="1811"/>
  </r>
  <r>
    <s v="No"/>
    <x v="12"/>
    <n v="1811"/>
  </r>
  <r>
    <s v="No/Lost"/>
    <x v="2"/>
    <s v="31 July 1797"/>
  </r>
  <r>
    <s v="No"/>
    <x v="2"/>
    <n v="1813"/>
  </r>
  <r>
    <s v="No/Lost"/>
    <x v="2"/>
    <s v="31 July 1797"/>
  </r>
  <r>
    <s v="No"/>
    <x v="13"/>
    <n v="1811"/>
  </r>
  <r>
    <s v="No"/>
    <x v="2"/>
    <s v="31 July 1797"/>
  </r>
  <r>
    <s v="No"/>
    <x v="14"/>
    <n v="1815"/>
  </r>
  <r>
    <s v="No/Lost"/>
    <x v="15"/>
    <n v="1876"/>
  </r>
  <r>
    <s v="No"/>
    <x v="6"/>
    <n v="1810"/>
  </r>
  <r>
    <s v="No"/>
    <x v="16"/>
    <n v="1801"/>
  </r>
  <r>
    <s v="No"/>
    <x v="10"/>
    <n v="1801"/>
  </r>
  <r>
    <s v="No/Lost"/>
    <x v="9"/>
    <s v="18 Apr 1802"/>
  </r>
  <r>
    <s v="No"/>
    <x v="17"/>
    <n v="1895"/>
  </r>
  <r>
    <s v="No"/>
    <x v="18"/>
    <n v="1801"/>
  </r>
  <r>
    <s v="No"/>
    <x v="19"/>
    <n v="1801"/>
  </r>
  <r>
    <s v="No"/>
    <x v="12"/>
    <n v="1801"/>
  </r>
  <r>
    <s v="No"/>
    <x v="20"/>
    <n v="1895"/>
  </r>
  <r>
    <s v="No"/>
    <x v="6"/>
    <n v="1896"/>
  </r>
  <r>
    <s v="No/Lost"/>
    <x v="0"/>
    <n v="1811"/>
  </r>
  <r>
    <s v="No"/>
    <x v="21"/>
    <n v="1919"/>
  </r>
  <r>
    <s v="No/Lost"/>
    <x v="2"/>
    <s v="Aug 1804"/>
  </r>
  <r>
    <s v="No"/>
    <x v="22"/>
    <n v="1811"/>
  </r>
  <r>
    <s v="No/Lost"/>
    <x v="23"/>
    <n v="1811"/>
  </r>
  <r>
    <s v="No"/>
    <x v="2"/>
    <s v="Feb 1812"/>
  </r>
  <r>
    <s v="No"/>
    <x v="2"/>
    <s v="28 July 1801"/>
  </r>
  <r>
    <s v="No"/>
    <x v="19"/>
    <n v="1876"/>
  </r>
  <r>
    <s v="No/Lost"/>
    <x v="2"/>
    <s v="Feb 1812"/>
  </r>
  <r>
    <s v="No"/>
    <x v="2"/>
    <n v="1814"/>
  </r>
  <r>
    <s v="No"/>
    <x v="24"/>
    <n v="1811"/>
  </r>
  <r>
    <s v="No"/>
    <x v="25"/>
    <n v="1811"/>
  </r>
  <r>
    <s v="No/Lost"/>
    <x v="26"/>
    <n v="1811"/>
  </r>
  <r>
    <s v="No"/>
    <x v="2"/>
    <n v="1804"/>
  </r>
  <r>
    <s v="No"/>
    <x v="2"/>
    <n v="1813"/>
  </r>
  <r>
    <s v="No"/>
    <x v="22"/>
    <n v="1811"/>
  </r>
  <r>
    <s v="No"/>
    <x v="2"/>
    <s v="Feb 1814"/>
  </r>
  <r>
    <s v="No"/>
    <x v="2"/>
    <s v="Feb 1814"/>
  </r>
  <r>
    <s v="No"/>
    <x v="2"/>
    <m/>
  </r>
  <r>
    <s v="No"/>
    <x v="2"/>
    <s v="Feb 1814"/>
  </r>
  <r>
    <s v="No"/>
    <x v="27"/>
    <s v="Aug 1804"/>
  </r>
  <r>
    <s v="No/Lost"/>
    <x v="2"/>
    <n v="1811"/>
  </r>
  <r>
    <s v="No"/>
    <x v="2"/>
    <s v="Feb 1814"/>
  </r>
  <r>
    <s v="No"/>
    <x v="2"/>
    <s v="Aug 1812"/>
  </r>
  <r>
    <s v="No"/>
    <x v="28"/>
    <m/>
  </r>
  <r>
    <s v="No"/>
    <x v="2"/>
    <n v="1813"/>
  </r>
  <r>
    <s v="No"/>
    <x v="2"/>
    <s v="31 July 1797"/>
  </r>
  <r>
    <s v="No"/>
    <x v="29"/>
    <n v="1806"/>
  </r>
  <r>
    <s v="No"/>
    <x v="6"/>
    <n v="1874"/>
  </r>
  <r>
    <s v="No/Lost"/>
    <x v="22"/>
    <n v="1801"/>
  </r>
  <r>
    <s v="No"/>
    <x v="2"/>
    <s v="Feb 1814"/>
  </r>
  <r>
    <s v="No"/>
    <x v="30"/>
    <n v="1851"/>
  </r>
  <r>
    <s v="No"/>
    <x v="31"/>
    <n v="1896"/>
  </r>
  <r>
    <s v="No"/>
    <x v="6"/>
    <n v="1896"/>
  </r>
  <r>
    <s v="No"/>
    <x v="21"/>
    <s v="?"/>
  </r>
  <r>
    <s v="No"/>
    <x v="32"/>
    <n v="1876"/>
  </r>
  <r>
    <s v="No/Lost"/>
    <x v="1"/>
    <n v="1815"/>
  </r>
  <r>
    <s v="No"/>
    <x v="33"/>
    <n v="1803"/>
  </r>
  <r>
    <s v="No/Lost"/>
    <x v="2"/>
    <s v="28 July 1801"/>
  </r>
  <r>
    <s v="No"/>
    <x v="2"/>
    <n v="1813"/>
  </r>
  <r>
    <s v="No"/>
    <x v="2"/>
    <s v="Feb 1814"/>
  </r>
  <r>
    <s v="No"/>
    <x v="34"/>
    <n v="18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3">
  <r>
    <s v="Air"/>
    <x v="0"/>
    <s v="1578-1660"/>
    <s v="Gallery"/>
    <s v="Gallery"/>
    <x v="0"/>
    <s v="Feb/Mar 1799"/>
    <s v="Yes"/>
    <m/>
    <m/>
    <n v="1815"/>
    <s v="Pinacoteca"/>
    <s v="Museum"/>
    <s v="Turin"/>
  </r>
  <r>
    <s v="Water"/>
    <x v="0"/>
    <s v="1578-1660"/>
    <s v="Gallery"/>
    <s v="Gallery"/>
    <x v="0"/>
    <s v="Feb/Mar 1799"/>
    <s v="Yes"/>
    <m/>
    <m/>
    <n v="1815"/>
    <s v="Pinacoteca"/>
    <s v="Museum"/>
    <s v="Turin"/>
  </r>
  <r>
    <s v="Fire"/>
    <x v="0"/>
    <s v="1578-1660"/>
    <s v="Gallery"/>
    <s v="Gallery"/>
    <x v="0"/>
    <s v="Feb/Mar 1799"/>
    <s v="Yes"/>
    <m/>
    <m/>
    <n v="1815"/>
    <s v="Pinacoteca"/>
    <s v="Museum"/>
    <s v="Turin"/>
  </r>
  <r>
    <s v="Earth"/>
    <x v="0"/>
    <s v="1578-1660"/>
    <s v="Gallery"/>
    <s v="Gallery"/>
    <x v="0"/>
    <s v="Feb/Mar 1799"/>
    <s v="Yes"/>
    <m/>
    <m/>
    <n v="1815"/>
    <s v="Pinacoteca"/>
    <s v="Museum"/>
    <s v="Turin"/>
  </r>
  <r>
    <s v="Foly Family"/>
    <x v="0"/>
    <s v="1578-1660"/>
    <s v="Pitti Palace"/>
    <s v="Palace"/>
    <x v="1"/>
    <s v="Mar/Apr 1799"/>
    <s v="Yes"/>
    <m/>
    <m/>
    <n v="1815"/>
    <s v="Pitti Palace"/>
    <s v="Palace"/>
    <s v="Florence"/>
  </r>
  <r>
    <s v="Apparition of Christ before the Virgin"/>
    <x v="0"/>
    <s v="1578-1660"/>
    <s v="Pitti Palace"/>
    <s v="Palace"/>
    <x v="1"/>
    <s v="Mar/Apr 1799"/>
    <s v="Yes"/>
    <m/>
    <m/>
    <n v="1815"/>
    <s v="Pitti Palace"/>
    <s v="Palace"/>
    <s v="Florence"/>
  </r>
  <r>
    <s v="The Virgin, baby Jesus and three angels"/>
    <x v="1"/>
    <s v="1521-1593"/>
    <s v="Benedictine Church of St. Alexander (deleted)"/>
    <s v="Church"/>
    <x v="2"/>
    <n v="1811"/>
    <s v="Yes"/>
    <m/>
    <m/>
    <n v="1815"/>
    <s v="Gallery"/>
    <s v="Gallery"/>
    <s v="Parma"/>
  </r>
  <r>
    <s v="St  Julien the Hospitaller"/>
    <x v="2"/>
    <s v="1577-1621"/>
    <s v="Pitti Palace"/>
    <s v="Palace"/>
    <x v="1"/>
    <s v="Mar/Apr 1799"/>
    <s v="Yes"/>
    <m/>
    <m/>
    <n v="1815"/>
    <s v="Pitti Palace"/>
    <s v="Palace"/>
    <s v="Florence"/>
  </r>
  <r>
    <s v="The Triumph of Judith"/>
    <x v="2"/>
    <s v="1577-1621"/>
    <s v="Pitti Palace"/>
    <s v="Palace"/>
    <x v="1"/>
    <s v="Mar/Apr 1799"/>
    <s v="Yes"/>
    <m/>
    <m/>
    <n v="1815"/>
    <s v="Pitti Palace"/>
    <s v="Palace"/>
    <s v="Florence"/>
  </r>
  <r>
    <s v="Self-Portrait"/>
    <x v="3"/>
    <s v="1486-1530"/>
    <s v="Pitti Palace"/>
    <s v="Palace"/>
    <x v="1"/>
    <s v="Mar/Apr 1799"/>
    <s v="Yes"/>
    <m/>
    <m/>
    <n v="1815"/>
    <s v="Pitti Palace"/>
    <s v="Palace"/>
    <s v="Florence"/>
  </r>
  <r>
    <s v="Descent from the Cross"/>
    <x v="3"/>
    <s v="1486-1530"/>
    <s v="Pitti Palace"/>
    <s v="Palace"/>
    <x v="1"/>
    <s v="Mar/Apr 1799"/>
    <s v="Yes"/>
    <m/>
    <m/>
    <n v="1815"/>
    <s v="Pitti Palace"/>
    <s v="Palace"/>
    <s v="Florence"/>
  </r>
  <r>
    <s v="Two Paintings representing scenes from the life of Joseph"/>
    <x v="3"/>
    <s v="1486-1530"/>
    <s v="Pitti Palace"/>
    <s v="Palace"/>
    <x v="1"/>
    <s v="Mar/Apr 1799"/>
    <s v="Yes"/>
    <m/>
    <m/>
    <n v="1815"/>
    <s v="Pitti Palace"/>
    <s v="Palace"/>
    <s v="Florence"/>
  </r>
  <r>
    <s v="Roman Charity (Xantippe, daughter of Cimon l'Athenien, visiting her aged father in prison)"/>
    <x v="4"/>
    <s v="1599-1661"/>
    <s v="Gallery"/>
    <s v="Gallery"/>
    <x v="3"/>
    <s v="22 May 1796"/>
    <s v="Yes"/>
    <m/>
    <m/>
    <n v="1815"/>
    <s v="Gallery"/>
    <s v="Gallery"/>
    <s v="Modena"/>
  </r>
  <r>
    <s v="Saint Francis receiving the stigmas"/>
    <x v="5"/>
    <s v="1581-1647"/>
    <s v="Capucines Church"/>
    <s v="Church"/>
    <x v="2"/>
    <s v="3 May 1803"/>
    <s v="Yes"/>
    <m/>
    <m/>
    <n v="1815"/>
    <s v="Gallery"/>
    <s v="Gallery"/>
    <s v="Parma"/>
  </r>
  <r>
    <s v="Coronation of the Virgin in Heaven"/>
    <x v="5"/>
    <s v="1581-1647"/>
    <s v="Eglise des Carmes-Chausses (deleted)"/>
    <s v="Church"/>
    <x v="2"/>
    <n v="1811"/>
    <s v="Yes"/>
    <m/>
    <m/>
    <n v="1815"/>
    <s v="Gallery"/>
    <s v="Gallery"/>
    <s v="Parma"/>
  </r>
  <r>
    <s v="Head of the Virgin"/>
    <x v="6"/>
    <s v="1528-1612"/>
    <s v="Pitti Palace"/>
    <s v="Palace"/>
    <x v="1"/>
    <s v="Mar/Apr 1799"/>
    <s v="Yes"/>
    <m/>
    <m/>
    <n v="1815"/>
    <s v="Pitti Palace"/>
    <s v="Palace"/>
    <s v="Florence"/>
  </r>
  <r>
    <s v="Head of an Angel"/>
    <x v="6"/>
    <s v="1528-1612"/>
    <s v="Pitti Palace"/>
    <s v="Palace"/>
    <x v="1"/>
    <s v="Mar/Apr 1799"/>
    <s v="Yes"/>
    <m/>
    <m/>
    <n v="1815"/>
    <s v="Pitti Palace"/>
    <s v="Palace"/>
    <s v="Florence"/>
  </r>
  <r>
    <s v="The Ascention of Christ"/>
    <x v="7"/>
    <s v="1486-1549"/>
    <s v="Church of Christ and Mary (deleted)"/>
    <s v="Church"/>
    <x v="4"/>
    <n v="1811"/>
    <s v="Yes/Lost"/>
    <m/>
    <m/>
    <n v="1815"/>
    <s v="Disappeared"/>
    <s v="Unknown"/>
    <s v="Lost"/>
  </r>
  <r>
    <s v="Portrait of a Woman"/>
    <x v="8"/>
    <s v="1500-1571"/>
    <s v="Pitti Palace"/>
    <s v="Palace"/>
    <x v="1"/>
    <s v="Mar/Apr 1799"/>
    <s v="Yes"/>
    <m/>
    <m/>
    <n v="1815"/>
    <s v="Pitti Palace"/>
    <s v="Palace"/>
    <s v="Florence"/>
  </r>
  <r>
    <s v="Collection of 6 works* (altarpiece?)"/>
    <x v="9"/>
    <s v="1443-1520"/>
    <s v="San Giacomo (deleted)"/>
    <s v="Church"/>
    <x v="5"/>
    <n v="1811"/>
    <s v="Yes"/>
    <m/>
    <m/>
    <n v="1815"/>
    <s v="Cathedral"/>
    <s v="Church"/>
    <s v="Savona"/>
  </r>
  <r>
    <s v="The Three Fates"/>
    <x v="10"/>
    <s v="1475-1564"/>
    <s v="Pitti Palace"/>
    <s v="Palace"/>
    <x v="1"/>
    <s v="Mar/Apr 1799"/>
    <s v="Yes"/>
    <m/>
    <m/>
    <n v="1815"/>
    <s v="Pitti Palace"/>
    <s v="Palace"/>
    <s v="Florence"/>
  </r>
  <r>
    <s v="The Birth of Jesus"/>
    <x v="11"/>
    <s v="1527-1585"/>
    <s v="Church of Christ and Mary (deleted)"/>
    <s v="Church"/>
    <x v="4"/>
    <n v="1811"/>
    <s v="Yes/Lost"/>
    <m/>
    <m/>
    <n v="1815"/>
    <s v="Disappeared"/>
    <s v="Unknown"/>
    <s v="Lost"/>
  </r>
  <r>
    <s v="The Virgin and Child with St Benoit, John the Baptist, Cecilia and Margaret"/>
    <x v="12"/>
    <s v="1557-1604"/>
    <s v="St Paul Convent"/>
    <s v="Church"/>
    <x v="2"/>
    <s v="May 1796"/>
    <s v="Yes"/>
    <m/>
    <m/>
    <n v="1815"/>
    <s v="Gallery"/>
    <s v="Gallery"/>
    <s v="Parma"/>
  </r>
  <r>
    <s v="Pieta"/>
    <x v="13"/>
    <s v="1560-1618"/>
    <s v="Capucines Church"/>
    <s v="Church"/>
    <x v="2"/>
    <s v="May 1796"/>
    <s v="Yes"/>
    <m/>
    <m/>
    <n v="1815"/>
    <s v="Gallery"/>
    <s v="Gallery"/>
    <s v="Parma"/>
  </r>
  <r>
    <s v="Air"/>
    <x v="13"/>
    <s v="1560-1614"/>
    <s v="Gallery"/>
    <s v="Gallery"/>
    <x v="3"/>
    <s v="25 Oct 1796"/>
    <s v="Yes"/>
    <m/>
    <m/>
    <n v="1815"/>
    <s v="Gallery"/>
    <s v="Gallery"/>
    <s v="Modena"/>
  </r>
  <r>
    <s v="Fire"/>
    <x v="13"/>
    <s v="1560-1615"/>
    <s v="Gallery"/>
    <s v="Gallery"/>
    <x v="3"/>
    <s v="25 Oct 1796"/>
    <s v="Yes"/>
    <m/>
    <m/>
    <n v="1815"/>
    <s v="Gallery"/>
    <s v="Gallery"/>
    <s v="Modena"/>
  </r>
  <r>
    <s v="Water"/>
    <x v="13"/>
    <s v="1560-1616"/>
    <s v="Gallery"/>
    <s v="Gallery"/>
    <x v="3"/>
    <s v="25 Oct 1796"/>
    <s v="Yes"/>
    <m/>
    <m/>
    <n v="1815"/>
    <s v="Gallery"/>
    <s v="Gallery"/>
    <s v="Modena"/>
  </r>
  <r>
    <s v="Earth"/>
    <x v="13"/>
    <s v="1560-1617"/>
    <s v="Gallery"/>
    <s v="Gallery"/>
    <x v="3"/>
    <s v="25 Oct 1796"/>
    <s v="Yes"/>
    <m/>
    <m/>
    <n v="1815"/>
    <s v="Gallery"/>
    <s v="Gallery"/>
    <s v="Modena"/>
  </r>
  <r>
    <s v="Emtombment of the Virgin"/>
    <x v="14"/>
    <s v="1555-1624"/>
    <s v="Cathedral"/>
    <s v="Church"/>
    <x v="6"/>
    <s v="May 1796"/>
    <s v="Yes"/>
    <m/>
    <m/>
    <n v="1815"/>
    <s v="Gallery"/>
    <s v="Gallery"/>
    <s v="Parma"/>
  </r>
  <r>
    <s v="The Apostles find roses at the body of the Virgin"/>
    <x v="14"/>
    <s v="1555-1625"/>
    <s v="Cathedral"/>
    <s v="Church"/>
    <x v="6"/>
    <s v="May 1796"/>
    <s v="Yes"/>
    <m/>
    <m/>
    <n v="1815"/>
    <s v="Gallery"/>
    <s v="Gallery"/>
    <s v="Parma"/>
  </r>
  <r>
    <s v="St George killing the dragon"/>
    <x v="15"/>
    <s v="1423-1457"/>
    <s v="St Francis (deleted)"/>
    <s v="Church"/>
    <x v="7"/>
    <n v="1811"/>
    <s v="Yes/Lost"/>
    <m/>
    <m/>
    <n v="1815"/>
    <s v="Disappeared"/>
    <s v="Unknown"/>
    <s v="Lost"/>
  </r>
  <r>
    <s v="The death of Ste Francoise"/>
    <x v="16"/>
    <s v="1625-1659"/>
    <s v="St Philip (from a deleted convent)"/>
    <s v="Church"/>
    <x v="4"/>
    <n v="1811"/>
    <s v="Yes/Lost"/>
    <m/>
    <m/>
    <n v="1815"/>
    <s v="Disappeared"/>
    <s v="Unknown"/>
    <s v="Lost"/>
  </r>
  <r>
    <s v="Christ on the Cross between two thieves"/>
    <x v="17"/>
    <s v="1552-1626"/>
    <s v="Gallery"/>
    <s v="Gallery"/>
    <x v="3"/>
    <s v="25 Oct 1796"/>
    <s v="Yes"/>
    <m/>
    <m/>
    <n v="1815"/>
    <s v="Gallery"/>
    <s v="Gallery"/>
    <s v="Modena"/>
  </r>
  <r>
    <s v="The Virgin, Baby Jesus, Ste Madeline and Jerome"/>
    <x v="18"/>
    <s v="1494-1534"/>
    <s v="Academy of Fine Arts"/>
    <s v="Academy"/>
    <x v="2"/>
    <s v="May 1796"/>
    <s v="Yes"/>
    <m/>
    <m/>
    <n v="1815"/>
    <s v="Gallery"/>
    <s v="Gallery"/>
    <s v="Parma"/>
  </r>
  <r>
    <s v="Rest on the Flight to Egypt"/>
    <x v="18"/>
    <s v="1494-1536"/>
    <m/>
    <s v="Unknown"/>
    <x v="2"/>
    <s v="May 1796"/>
    <s v="Yes"/>
    <m/>
    <m/>
    <n v="1815"/>
    <s v="Gallery"/>
    <s v="Gallery"/>
    <s v="Parma"/>
  </r>
  <r>
    <s v="The Martyrdom of St Placide and Ste Flavie?"/>
    <x v="18"/>
    <s v="1494-1537"/>
    <m/>
    <s v="Unknown"/>
    <x v="2"/>
    <s v="May 1796"/>
    <s v="Yes"/>
    <m/>
    <m/>
    <n v="1815"/>
    <s v="Gallery"/>
    <s v="Gallery"/>
    <s v="Parma"/>
  </r>
  <r>
    <s v="The Deposition"/>
    <x v="18"/>
    <s v="1494-1538"/>
    <m/>
    <s v="Unknown"/>
    <x v="2"/>
    <s v="May 1796"/>
    <s v="Yes"/>
    <m/>
    <m/>
    <n v="1815"/>
    <s v="Gallery"/>
    <s v="Gallery"/>
    <s v="Parma"/>
  </r>
  <r>
    <s v="Young St. John the Baptist"/>
    <x v="18"/>
    <s v="1494-1535"/>
    <s v="Pitti Palace"/>
    <s v="Palace"/>
    <x v="1"/>
    <s v="Mar/Apr 1799"/>
    <s v="Yes"/>
    <m/>
    <m/>
    <n v="1815"/>
    <s v="Pitti Palace"/>
    <s v="Palace"/>
    <s v="Florence"/>
  </r>
  <r>
    <s v="A sleeping St John"/>
    <x v="19"/>
    <s v="1616-1686"/>
    <s v="Pitti Palace"/>
    <s v="Palace"/>
    <x v="1"/>
    <s v="Mar/Apr 1799"/>
    <s v="Yes"/>
    <m/>
    <m/>
    <n v="1815"/>
    <s v="Pitti Palace"/>
    <s v="Palace"/>
    <s v="Florence"/>
  </r>
  <r>
    <s v="Agony of Christ in the Olive Garden"/>
    <x v="19"/>
    <s v="1616-1687"/>
    <s v="Pitti Palace"/>
    <s v="Palace"/>
    <x v="1"/>
    <s v="Mar/Apr 1799"/>
    <s v="Yes"/>
    <m/>
    <m/>
    <n v="1815"/>
    <s v="Pitti Palace"/>
    <s v="Palace"/>
    <s v="Florence"/>
  </r>
  <r>
    <s v="Adoration of the Shepherds"/>
    <x v="20"/>
    <s v="1490-1542"/>
    <s v="Gallery"/>
    <s v="Gallery"/>
    <x v="3"/>
    <s v="22 May 1796"/>
    <s v="Yes"/>
    <m/>
    <m/>
    <n v="1815"/>
    <s v="Gallery"/>
    <s v="Gallery"/>
    <s v="Modena"/>
  </r>
  <r>
    <s v="The Baptism of Christ"/>
    <x v="21"/>
    <s v="1575-1640"/>
    <s v="San Quintino"/>
    <s v="Church"/>
    <x v="2"/>
    <s v="3 May 1803"/>
    <s v="Yes"/>
    <m/>
    <m/>
    <n v="1815"/>
    <s v="Gallery"/>
    <s v="Gallery"/>
    <s v="Parma"/>
  </r>
  <r>
    <s v="Christ resurrected and the Evangilists"/>
    <x v="22"/>
    <s v="1472-1517"/>
    <s v="Pitti Palace"/>
    <s v="Palace"/>
    <x v="1"/>
    <s v="Mar/Apr 1799"/>
    <s v="Yes"/>
    <m/>
    <m/>
    <n v="1815"/>
    <s v="Pitti Palace"/>
    <s v="Palace"/>
    <s v="Florence"/>
  </r>
  <r>
    <s v="Saint Mark"/>
    <x v="22"/>
    <s v="1472-1517"/>
    <s v="Pitti Palace"/>
    <s v="Palace"/>
    <x v="1"/>
    <s v="Mar/Apr 1799"/>
    <s v="Yes"/>
    <m/>
    <m/>
    <n v="1815"/>
    <s v="Pitti Palace"/>
    <s v="Palace"/>
    <s v="Florence"/>
  </r>
  <r>
    <s v="The Virgin, St. John the Baptist and Lucy"/>
    <x v="23"/>
    <s v="1481-1560"/>
    <s v="Gallery"/>
    <s v="Gallery"/>
    <x v="3"/>
    <s v="22 May 1796"/>
    <s v="Yes"/>
    <m/>
    <m/>
    <n v="1815"/>
    <s v="Gallery"/>
    <s v="Gallery"/>
    <s v="Modena"/>
  </r>
  <r>
    <s v="Jesus surrounded by Doctors"/>
    <x v="23"/>
    <s v="1481-1561"/>
    <s v="Gallery"/>
    <s v="Gallery"/>
    <x v="0"/>
    <n v="1801"/>
    <s v="Yes"/>
    <m/>
    <m/>
    <n v="1815"/>
    <s v="Pinacoteca"/>
    <s v="Museum"/>
    <s v="Turin"/>
  </r>
  <r>
    <s v="The Marriage of the Virgin"/>
    <x v="24"/>
    <s v="1637-1689"/>
    <s v="Gallery"/>
    <s v="Gallery"/>
    <x v="3"/>
    <s v="25 Oct 1796"/>
    <s v="Yes/Lost"/>
    <m/>
    <m/>
    <n v="1815"/>
    <s v="Disappeared"/>
    <s v="Unknown"/>
    <s v="Lost"/>
  </r>
  <r>
    <s v="A Concert"/>
    <x v="25"/>
    <s v="1470-1510"/>
    <s v="Pitti Palace"/>
    <s v="Palace"/>
    <x v="1"/>
    <s v="Mar/Apr 1799"/>
    <s v="Yes"/>
    <m/>
    <m/>
    <n v="1815"/>
    <s v="Pitti Palace"/>
    <s v="Palace"/>
    <s v="Florence"/>
  </r>
  <r>
    <s v="Singing Lesson or Three Ages of Man"/>
    <x v="25"/>
    <s v="1470-1511"/>
    <s v="Pitti Palace"/>
    <s v="Palace"/>
    <x v="1"/>
    <s v="Mar/Apr 1799"/>
    <s v="Yes"/>
    <m/>
    <m/>
    <n v="1815"/>
    <s v="Pitti Palace"/>
    <s v="Palace"/>
    <s v="Florence"/>
  </r>
  <r>
    <s v="Reunion of the Hunters"/>
    <x v="26"/>
    <s v="1592-1636"/>
    <s v="Pitti Palace"/>
    <s v="Palace"/>
    <x v="1"/>
    <s v="Mar/Apr 1799"/>
    <s v="Yes"/>
    <m/>
    <m/>
    <n v="1815"/>
    <s v="Pitti Palace"/>
    <s v="Palace"/>
    <s v="Florence"/>
  </r>
  <r>
    <s v="The breaking of the bread"/>
    <x v="27"/>
    <s v="1610-1686"/>
    <s v="St Francis (deleted)"/>
    <s v="Church"/>
    <x v="8"/>
    <n v="1811"/>
    <s v="Yes/Lost"/>
    <m/>
    <m/>
    <n v="1815"/>
    <s v="Disappeared"/>
    <s v="Unknown"/>
    <s v="Lost"/>
  </r>
  <r>
    <s v="The Virgin and Child with St John the Baptist, Cosimo, Damien, Apollonie, Catherine and Paul"/>
    <x v="28"/>
    <s v="1460-1517"/>
    <s v="Cathedral"/>
    <s v="Church"/>
    <x v="2"/>
    <s v="3 May 1803"/>
    <s v="Yes"/>
    <m/>
    <m/>
    <n v="1815"/>
    <s v="Gallery"/>
    <s v="Gallery"/>
    <s v="Parma"/>
  </r>
  <r>
    <s v="The Communion of St Jerome"/>
    <x v="29"/>
    <s v="1554-1627"/>
    <s v="S Francesco di Paulo (deleted)"/>
    <s v="Church"/>
    <x v="4"/>
    <n v="1811"/>
    <s v="Yes"/>
    <m/>
    <m/>
    <n v="1815"/>
    <s v="S Francesco di Paulo (deleted)"/>
    <s v="Church"/>
    <s v="Genoa"/>
  </r>
  <r>
    <s v="Path of a Bridge"/>
    <x v="30"/>
    <s v="1499-1548"/>
    <s v="Gallery"/>
    <s v="Gallery"/>
    <x v="3"/>
    <s v="25 Oct 1796"/>
    <s v="Yes/Lost"/>
    <m/>
    <m/>
    <n v="1815"/>
    <s v="Disappeared"/>
    <s v="Unknown"/>
    <s v="Lost"/>
  </r>
  <r>
    <s v="The Holy Family"/>
    <x v="30"/>
    <s v="1499-1549"/>
    <s v="Pitti Palace"/>
    <s v="Palace"/>
    <x v="1"/>
    <s v="Mar/Apr 1799"/>
    <s v="Yes"/>
    <m/>
    <m/>
    <n v="1815"/>
    <s v="Pitti Palace"/>
    <s v="Palace"/>
    <s v="Florence"/>
  </r>
  <r>
    <s v="Danse of the Muses"/>
    <x v="30"/>
    <s v="1499-1550"/>
    <s v="Pitti Palace"/>
    <s v="Palace"/>
    <x v="1"/>
    <s v="Mar/Apr 1799"/>
    <s v="Yes"/>
    <m/>
    <m/>
    <n v="1815"/>
    <s v="Pitti Palace"/>
    <s v="Palace"/>
    <s v="Florence"/>
  </r>
  <r>
    <s v="The Holy Family"/>
    <x v="30"/>
    <s v="1499-1551"/>
    <s v="Pitti Palace"/>
    <s v="Palace"/>
    <x v="1"/>
    <s v="Mar/Apr 1799"/>
    <s v="Yes"/>
    <m/>
    <m/>
    <n v="1815"/>
    <s v="Pitti Palace"/>
    <s v="Palace"/>
    <s v="Florence"/>
  </r>
  <r>
    <s v="Portrait of Julius II"/>
    <x v="30"/>
    <s v="1499-1552"/>
    <s v="Pitti Palace"/>
    <s v="Palace"/>
    <x v="1"/>
    <s v="Mar/Apr 1799"/>
    <s v="Yes"/>
    <m/>
    <m/>
    <n v="1815"/>
    <s v="Pitti Palace"/>
    <s v="Palace"/>
    <s v="Florence"/>
  </r>
  <r>
    <s v="The Martyrdom of St Etienne"/>
    <x v="30"/>
    <s v="1499-1553"/>
    <s v="St Etienne"/>
    <s v="Church"/>
    <x v="4"/>
    <s v="Apr 1812"/>
    <s v="Yes"/>
    <m/>
    <m/>
    <n v="1815"/>
    <s v="St Etienne"/>
    <s v="Church"/>
    <s v="Genoa"/>
  </r>
  <r>
    <s v="A Triumph"/>
    <x v="30"/>
    <s v="1499-1546"/>
    <s v="Gallery"/>
    <s v="Gallery"/>
    <x v="3"/>
    <s v="25 Oct 1796"/>
    <s v="Yes"/>
    <s v="Museum, Toulouse"/>
    <n v="1811"/>
    <m/>
    <m/>
    <m/>
    <m/>
  </r>
  <r>
    <s v="The Virgin and Child appearing to St Francis and Ste Claire"/>
    <x v="31"/>
    <s v="1591-1681"/>
    <s v="Capucines Church"/>
    <s v="Church"/>
    <x v="2"/>
    <s v="3 May 1803"/>
    <s v="Yes"/>
    <m/>
    <m/>
    <n v="1815"/>
    <s v="Gallery"/>
    <s v="Gallery"/>
    <s v="Parma"/>
  </r>
  <r>
    <s v="The Crucifixion of St Peter"/>
    <x v="31"/>
    <s v="1591-1685"/>
    <s v="Gallery"/>
    <s v="Gallery"/>
    <x v="3"/>
    <s v="22 May 1796"/>
    <s v="Yes"/>
    <m/>
    <m/>
    <n v="1815"/>
    <s v="Gallery"/>
    <s v="Gallery"/>
    <s v="Modena"/>
  </r>
  <r>
    <s v="Mars, Venus and Love"/>
    <x v="31"/>
    <s v="1591-1687"/>
    <s v="Gallery"/>
    <s v="Gallery"/>
    <x v="3"/>
    <s v="22 May 1796"/>
    <s v="Yes"/>
    <m/>
    <m/>
    <n v="1815"/>
    <s v="Gallery"/>
    <s v="Gallery"/>
    <s v="Modena"/>
  </r>
  <r>
    <s v="Amnon and Thamar"/>
    <x v="31"/>
    <s v="1591-1689"/>
    <s v="Gallery"/>
    <s v="Gallery"/>
    <x v="3"/>
    <s v="22 May 1796"/>
    <s v="Yes"/>
    <m/>
    <m/>
    <n v="1815"/>
    <s v="Gallery"/>
    <s v="Gallery"/>
    <s v="Modena"/>
  </r>
  <r>
    <s v="The Mystical Marriage of Ste Catherine of Alexandria"/>
    <x v="31"/>
    <s v="1591-1690"/>
    <s v="Gallery"/>
    <s v="Gallery"/>
    <x v="3"/>
    <s v="25 Oct 1796"/>
    <s v="Yes"/>
    <m/>
    <m/>
    <n v="1815"/>
    <s v="Gallery"/>
    <s v="Gallery"/>
    <s v="Modena"/>
  </r>
  <r>
    <s v="Christ on the Cross with Madeleine"/>
    <x v="32"/>
    <s v="1575-1650"/>
    <s v="Gallery"/>
    <s v="Gallery"/>
    <x v="3"/>
    <s v="25 Oct 1796"/>
    <s v="Yes/Lost"/>
    <m/>
    <m/>
    <n v="1815"/>
    <s v="Disappeared"/>
    <s v="Unknown"/>
    <s v="Lost"/>
  </r>
  <r>
    <s v="St Roch in prison"/>
    <x v="32"/>
    <s v="1575-1647"/>
    <s v="Gallery"/>
    <s v="Gallery"/>
    <x v="3"/>
    <s v="22 May 1796"/>
    <s v="Yes"/>
    <m/>
    <m/>
    <n v="1815"/>
    <s v="Gallery"/>
    <s v="Gallery"/>
    <s v="Modena"/>
  </r>
  <r>
    <s v="St John in the desert"/>
    <x v="32"/>
    <s v="1575-1653"/>
    <s v="Gallery"/>
    <s v="Gallery"/>
    <x v="0"/>
    <s v="Feb/Mar 1799"/>
    <s v="Yes"/>
    <m/>
    <m/>
    <n v="1815"/>
    <s v="Pinacoteca"/>
    <s v="Museum"/>
    <s v="Turin"/>
  </r>
  <r>
    <s v="Dying Cleopatra"/>
    <x v="32"/>
    <s v="1575-1655"/>
    <s v="Pitti Palace"/>
    <s v="Palace"/>
    <x v="1"/>
    <s v="Mar/Apr 1799"/>
    <s v="Yes"/>
    <m/>
    <m/>
    <n v="1815"/>
    <s v="Pitti Palace"/>
    <s v="Palace"/>
    <s v="Florence"/>
  </r>
  <r>
    <s v="The Annunciation"/>
    <x v="33"/>
    <s v="1562-1646"/>
    <s v="Gallery"/>
    <s v="Gallery"/>
    <x v="0"/>
    <s v="Feb/Mar 1799"/>
    <s v="Yes"/>
    <m/>
    <m/>
    <n v="1815"/>
    <s v="Pinacoteca"/>
    <s v="Museum"/>
    <s v="Turin"/>
  </r>
  <r>
    <s v="Paradise"/>
    <x v="34"/>
    <s v="1581-1647"/>
    <s v="Ognissanti"/>
    <s v="Church"/>
    <x v="2"/>
    <s v="3 May 1803"/>
    <s v="Yes"/>
    <m/>
    <m/>
    <n v="1815"/>
    <s v="Gallery"/>
    <s v="Gallery"/>
    <s v="Parma"/>
  </r>
  <r>
    <s v="The Deposition"/>
    <x v="35"/>
    <s v="1444-1514"/>
    <s v="Gallery"/>
    <s v="Gallery"/>
    <x v="0"/>
    <s v="Feb/Mar 1799"/>
    <s v="Yes"/>
    <m/>
    <m/>
    <n v="1815"/>
    <s v="Pinacoteca"/>
    <s v="Museum"/>
    <s v="Turin"/>
  </r>
  <r>
    <s v="The Virgin, Child and angels in adoration"/>
    <x v="36"/>
    <s v="1457-1504"/>
    <s v="St Theodore (deleted)"/>
    <s v="Church"/>
    <x v="4"/>
    <n v="1811"/>
    <s v="Yes"/>
    <m/>
    <m/>
    <n v="1815"/>
    <s v="Palazzo Bianco"/>
    <s v="Palace"/>
    <s v="Genoa"/>
  </r>
  <r>
    <s v="The Virgin and Child with St Louis Gonzaga and St Stanislas Kostka"/>
    <x v="37"/>
    <s v="1665-1747"/>
    <s v="St Roch"/>
    <s v="Church"/>
    <x v="2"/>
    <s v="3 May 1803"/>
    <s v="Yes"/>
    <m/>
    <m/>
    <n v="1815"/>
    <s v="Gallery"/>
    <s v="Gallery"/>
    <s v="Parma"/>
  </r>
  <r>
    <s v="Ecce Homo"/>
    <x v="38"/>
    <s v="1559-1613"/>
    <s v="Pitti Palace"/>
    <s v="Palace"/>
    <x v="1"/>
    <s v="Mar/Apr 1799"/>
    <s v="Yes"/>
    <m/>
    <m/>
    <n v="1815"/>
    <s v="Pitti Palace"/>
    <s v="Palace"/>
    <s v="Florence"/>
  </r>
  <r>
    <s v="The Death of Clorinda"/>
    <x v="39"/>
    <s v="1597-1646"/>
    <s v="Gallery"/>
    <s v="Gallery"/>
    <x v="3"/>
    <s v="22 May 1796"/>
    <s v="Yes"/>
    <m/>
    <m/>
    <n v="1815"/>
    <s v="Gallery"/>
    <s v="Gallery"/>
    <s v="Modena"/>
  </r>
  <r>
    <s v="Self-Portrait"/>
    <x v="39"/>
    <s v="1597-1646"/>
    <s v="Gallery"/>
    <s v="Gallery"/>
    <x v="3"/>
    <s v="25 Oct 1796"/>
    <s v="Yes"/>
    <m/>
    <m/>
    <n v="1815"/>
    <s v="Gallery"/>
    <s v="Gallery"/>
    <s v="Modena"/>
  </r>
  <r>
    <s v="Adoration of the Magi"/>
    <x v="40"/>
    <s v="1480-1531"/>
    <s v="Academy of Fine Arts"/>
    <s v="Academy"/>
    <x v="2"/>
    <s v="May 1796"/>
    <s v="Yes"/>
    <m/>
    <m/>
    <n v="1815"/>
    <s v="Gallery"/>
    <s v="Gallery"/>
    <s v="Parma"/>
  </r>
  <r>
    <s v="The Conception"/>
    <x v="40"/>
    <s v="1480-1529"/>
    <s v="St. Francis"/>
    <s v="Church"/>
    <x v="2"/>
    <s v="3 May 1803"/>
    <s v="Yes"/>
    <m/>
    <m/>
    <n v="1815"/>
    <s v="Gallery"/>
    <s v="Gallery"/>
    <s v="Parma"/>
  </r>
  <r>
    <s v="The Virgin, baby Jesus, St Joseph and Ste Barbara"/>
    <x v="41"/>
    <s v="1491-1554"/>
    <s v="Carmine Church"/>
    <s v="Church"/>
    <x v="2"/>
    <s v="3 May 1803"/>
    <s v="Yes"/>
    <m/>
    <m/>
    <n v="1815"/>
    <s v="Gallery"/>
    <s v="Gallery"/>
    <s v="Parma"/>
  </r>
  <r>
    <s v="The Virgin, baby Jesus, St Sebastian and Roch?"/>
    <x v="41"/>
    <s v="1491-1556"/>
    <m/>
    <s v="Unknown"/>
    <x v="2"/>
    <s v="3 May 1803"/>
    <s v="Yes"/>
    <m/>
    <m/>
    <n v="1815"/>
    <s v="Gallery"/>
    <s v="Gallery"/>
    <s v="Parma"/>
  </r>
  <r>
    <s v="Portrait of a Man"/>
    <x v="42"/>
    <s v="1520-1578"/>
    <s v="Pitti Palace"/>
    <s v="Palace"/>
    <x v="1"/>
    <s v="Mar/Apr 1799"/>
    <s v="Yes"/>
    <m/>
    <m/>
    <n v="1815"/>
    <s v="Pitti Palace"/>
    <s v="Palace"/>
    <s v="Florence"/>
  </r>
  <r>
    <s v="Portrait of a Woman"/>
    <x v="42"/>
    <s v="1520-1579"/>
    <s v="Pitti Palace"/>
    <s v="Palace"/>
    <x v="1"/>
    <s v="Mar/Apr 1799"/>
    <s v="Yes"/>
    <m/>
    <m/>
    <n v="1815"/>
    <s v="Pitti Palace"/>
    <s v="Palace"/>
    <s v="Florence"/>
  </r>
  <r>
    <s v="The Virgin, St Joseph and Michel"/>
    <x v="43"/>
    <s v="1511-1587"/>
    <s v="St Michel"/>
    <s v="Church"/>
    <x v="2"/>
    <s v="May 1796"/>
    <s v="Yes"/>
    <m/>
    <m/>
    <n v="1815"/>
    <s v="Gallery"/>
    <s v="Gallery"/>
    <s v="Parma"/>
  </r>
  <r>
    <s v="The Virgin, Child between St Charles Borromee and Felix de Cantalice"/>
    <x v="44"/>
    <s v="1581-1652"/>
    <s v="Capucines Church"/>
    <s v="Church"/>
    <x v="2"/>
    <s v="3 May 1803"/>
    <s v="Yes"/>
    <m/>
    <m/>
    <n v="1815"/>
    <s v="Gallery"/>
    <s v="Gallery"/>
    <s v="Parma"/>
  </r>
  <r>
    <s v="The Virgin with the long neck"/>
    <x v="45"/>
    <s v="1503-1541"/>
    <s v="Pitti Palace"/>
    <s v="Palace"/>
    <x v="1"/>
    <s v="Mar/Apr 1799"/>
    <s v="Yes"/>
    <m/>
    <m/>
    <n v="1815"/>
    <s v="Pitti Palace"/>
    <s v="Palace"/>
    <s v="Florence"/>
  </r>
  <r>
    <s v="Pieta"/>
    <x v="46"/>
    <s v="1446-1546"/>
    <s v="Pitti Palace"/>
    <s v="Palace"/>
    <x v="1"/>
    <s v="Mar/Apr 1799"/>
    <s v="Yes"/>
    <m/>
    <m/>
    <n v="1815"/>
    <s v="Museo di Uffici"/>
    <s v="Museum"/>
    <s v="Florence"/>
  </r>
  <r>
    <s v="The Virgin, St George and other saints"/>
    <x v="47"/>
    <s v="1560-1621"/>
    <s v="Gallery"/>
    <s v="Gallery"/>
    <x v="3"/>
    <s v="19 June 1796"/>
    <s v="Yes/Lost"/>
    <m/>
    <m/>
    <n v="1815"/>
    <s v="Disappeared"/>
    <s v="Unknown"/>
    <s v="Lost"/>
  </r>
  <r>
    <s v="The Marriage of the Virgin"/>
    <x v="47"/>
    <s v="1560-1622"/>
    <s v="Madonna della Steccata"/>
    <s v="Church"/>
    <x v="2"/>
    <s v="May 1796"/>
    <s v="Yes"/>
    <m/>
    <m/>
    <n v="1815"/>
    <s v="Gallery"/>
    <s v="Gallery"/>
    <s v="Parma"/>
  </r>
  <r>
    <s v="Descent from the Cross"/>
    <x v="48"/>
    <s v="1450-1517"/>
    <s v="St John the Evangelist"/>
    <s v="Church"/>
    <x v="2"/>
    <s v="3 May 1803"/>
    <s v="Yes"/>
    <m/>
    <m/>
    <n v="1815"/>
    <s v="Gallery"/>
    <s v="Gallery"/>
    <s v="Parma"/>
  </r>
  <r>
    <s v="Christ in Glory with Ste Paul and Catherine"/>
    <x v="49"/>
    <s v="1483-1520"/>
    <s v="St Paul"/>
    <s v="Church"/>
    <x v="2"/>
    <s v="May 1796"/>
    <s v="Yes"/>
    <m/>
    <m/>
    <n v="1815"/>
    <s v="Gallery"/>
    <s v="Gallery"/>
    <s v="Parma"/>
  </r>
  <r>
    <s v="Portrait of Pope Julius II"/>
    <x v="49"/>
    <s v="1483-1520"/>
    <s v="Pitti Palace"/>
    <s v="Palace"/>
    <x v="1"/>
    <s v="Mar/Apr 1799"/>
    <s v="Yes"/>
    <m/>
    <m/>
    <n v="1815"/>
    <s v="Museo di Uffici"/>
    <s v="Museum"/>
    <s v="Florence"/>
  </r>
  <r>
    <s v="Portrait of Pope Leo X"/>
    <x v="49"/>
    <s v="1483-1520"/>
    <s v="Pitti Palace"/>
    <s v="Palace"/>
    <x v="1"/>
    <s v="Mar/Apr 1799"/>
    <s v="Yes"/>
    <m/>
    <m/>
    <n v="1815"/>
    <s v="Pitti Palace"/>
    <s v="Palace"/>
    <s v="Florence"/>
  </r>
  <r>
    <s v="Virgin in a chair"/>
    <x v="49"/>
    <s v="1483-1520"/>
    <s v="Pitti Palace"/>
    <s v="Palace"/>
    <x v="1"/>
    <s v="Mar/Apr 1799"/>
    <s v="Yes"/>
    <m/>
    <m/>
    <n v="1815"/>
    <s v="Pitti Palace"/>
    <s v="Palace"/>
    <s v="Florence"/>
  </r>
  <r>
    <s v="Holy Family of Impannata"/>
    <x v="49"/>
    <s v="1483-1520"/>
    <s v="Pitti Palace"/>
    <s v="Palace"/>
    <x v="1"/>
    <s v="Mar/Apr 1799"/>
    <s v="Yes"/>
    <m/>
    <m/>
    <n v="1815"/>
    <s v="Pitti Palace"/>
    <s v="Palace"/>
    <s v="Florence"/>
  </r>
  <r>
    <s v="The Vision of Ezechiel"/>
    <x v="49"/>
    <s v="1483-1520"/>
    <s v="Pitti Palace"/>
    <s v="Palace"/>
    <x v="1"/>
    <s v="Mar/Apr 1799"/>
    <s v="Yes"/>
    <m/>
    <m/>
    <n v="1815"/>
    <s v="Pitti Palace"/>
    <s v="Palace"/>
    <s v="Florence"/>
  </r>
  <r>
    <s v="Baldacquin Madonna"/>
    <x v="49"/>
    <s v="1483-1520"/>
    <s v="Pitti Palace"/>
    <s v="Palace"/>
    <x v="1"/>
    <s v="Mar/Apr 1799"/>
    <s v="Yes"/>
    <s v="Brussels"/>
    <n v="1801"/>
    <n v="1815"/>
    <s v="Pitti Palace"/>
    <s v="Palace"/>
    <s v="Florence"/>
  </r>
  <r>
    <s v="Portrait of Cardinal Bernardo Dovizi da Bibbiena"/>
    <x v="49"/>
    <s v="1483-1520"/>
    <s v="Pitti Palace"/>
    <s v="Palace"/>
    <x v="1"/>
    <s v="Mar/Apr 1799"/>
    <s v="Yes"/>
    <m/>
    <m/>
    <n v="1815"/>
    <s v="Pitti Palace"/>
    <s v="Palace"/>
    <s v="Florence"/>
  </r>
  <r>
    <s v="Portrait of Tommaso Inghirami"/>
    <x v="49"/>
    <s v="1483-1520"/>
    <s v="Pitti Palace"/>
    <s v="Palace"/>
    <x v="1"/>
    <s v="Mar/Apr 1799"/>
    <s v="Yes"/>
    <m/>
    <m/>
    <n v="1815"/>
    <s v="Pitti Palace"/>
    <s v="Palace"/>
    <s v="Florence"/>
  </r>
  <r>
    <s v="The Virgin and Child adored by St Jerome and Augstine, bishop of Hippone"/>
    <x v="50"/>
    <s v="1490-1557"/>
    <s v="Chiesa dei Ereminati"/>
    <s v="Church"/>
    <x v="2"/>
    <s v="3 May 1803"/>
    <s v="Yes"/>
    <m/>
    <m/>
    <n v="1815"/>
    <s v="Gallery"/>
    <s v="Gallery"/>
    <s v="Parma"/>
  </r>
  <r>
    <s v="The Imposter"/>
    <x v="51"/>
    <s v="1615-1675"/>
    <s v="Pitti Palace"/>
    <s v="Palace"/>
    <x v="1"/>
    <s v="Mar/Apr 1799"/>
    <s v="Yes"/>
    <m/>
    <m/>
    <n v="1815"/>
    <s v="Pitti Palace"/>
    <s v="Palace"/>
    <s v="Florence"/>
  </r>
  <r>
    <s v="A Battle"/>
    <x v="51"/>
    <s v="1615-1676"/>
    <s v="Pitti Palace"/>
    <s v="Palace"/>
    <x v="1"/>
    <s v="Mar/Apr 1799"/>
    <s v="Yes"/>
    <m/>
    <m/>
    <n v="1815"/>
    <s v="Pitti Palace"/>
    <s v="Palace"/>
    <s v="Florence"/>
  </r>
  <r>
    <s v="The Conjuration of Catalina"/>
    <x v="51"/>
    <s v="1615-1677"/>
    <s v="Pitti Palace"/>
    <s v="Palace"/>
    <x v="1"/>
    <s v="Mar/Apr 1799"/>
    <s v="Yes"/>
    <m/>
    <m/>
    <n v="1815"/>
    <s v="Pitti Palace"/>
    <s v="Palace"/>
    <s v="Florence"/>
  </r>
  <r>
    <s v="The Martyrdom of Ste Agatha"/>
    <x v="52"/>
    <s v="1485-1547"/>
    <s v="Pitti Palace"/>
    <s v="Palace"/>
    <x v="1"/>
    <s v="Mar/Apr 1799"/>
    <s v="Yes"/>
    <m/>
    <m/>
    <n v="1815"/>
    <s v="Pitti Palace"/>
    <s v="Palace"/>
    <s v="Florence"/>
  </r>
  <r>
    <s v="The sacrifice of Abraham"/>
    <x v="53"/>
    <s v="1477-1549"/>
    <s v="Dome"/>
    <s v="Church"/>
    <x v="9"/>
    <n v="1812"/>
    <s v="Yes"/>
    <m/>
    <m/>
    <n v="1815"/>
    <s v="Dome"/>
    <s v="Church"/>
    <s v="Pisa"/>
  </r>
  <r>
    <s v="St Francis offering flowers to Jesus"/>
    <x v="54"/>
    <s v="1576-1622"/>
    <s v="Gallery"/>
    <s v="Gallery"/>
    <x v="3"/>
    <s v="19 June 1796"/>
    <s v="Yes"/>
    <m/>
    <m/>
    <n v="1815"/>
    <s v="Gallery"/>
    <s v="Gallery"/>
    <s v="Modena"/>
  </r>
  <r>
    <s v="The Marriage of St Catherine"/>
    <x v="55"/>
    <s v="1577-1670"/>
    <s v="Bell'Aria Castle"/>
    <s v="Palace"/>
    <x v="3"/>
    <s v="29 Oct 1796"/>
    <s v="Yes"/>
    <m/>
    <m/>
    <n v="1815"/>
    <s v="Gallery"/>
    <s v="Gallery"/>
    <s v="Modena"/>
  </r>
  <r>
    <s v="Portrait of Cardinal Hippolyte de Medici in Hungarian dress"/>
    <x v="56"/>
    <s v="1485-1581"/>
    <s v="Pitti Palace"/>
    <s v="Palace"/>
    <x v="1"/>
    <s v="Mar/Apr 1799"/>
    <s v="Yes"/>
    <m/>
    <m/>
    <n v="1815"/>
    <s v="Pitti Palace"/>
    <s v="Palace"/>
    <s v="Florence"/>
  </r>
  <r>
    <s v="Portrait of a Woman: Titian's Beauty"/>
    <x v="56"/>
    <s v="1485-1582"/>
    <s v="Pitti Palace"/>
    <s v="Palace"/>
    <x v="1"/>
    <s v="Mar/Apr 1799"/>
    <s v="Yes"/>
    <m/>
    <m/>
    <n v="1815"/>
    <s v="Pitti Palace"/>
    <s v="Palace"/>
    <s v="Florence"/>
  </r>
  <r>
    <s v="Penitent Mary Magdalene"/>
    <x v="56"/>
    <s v="1485-1583"/>
    <s v="Pitti Palace"/>
    <s v="Palace"/>
    <x v="1"/>
    <s v="Mar/Apr 1799"/>
    <s v="Yes"/>
    <s v="Museum, Bordeaux"/>
    <n v="1801"/>
    <n v="1815"/>
    <s v="Pitti Palace"/>
    <s v="Palace"/>
    <s v="Florence"/>
  </r>
  <r>
    <s v="Portrait of Christ"/>
    <x v="56"/>
    <s v="1485-1584"/>
    <s v="Pitti Palace"/>
    <s v="Palace"/>
    <x v="1"/>
    <s v="Mar/Apr 1799"/>
    <s v="Yes"/>
    <m/>
    <m/>
    <n v="1815"/>
    <s v="Pitti Palace"/>
    <s v="Palace"/>
    <s v="Florence"/>
  </r>
  <r>
    <s v="The Virgin enthroned with St Peter, Augustin, Jerome, Peter the Martyr, Margaret and two patrons"/>
    <x v="57"/>
    <n v="1487"/>
    <s v="San Giacomo (deleted)"/>
    <s v="Church"/>
    <x v="5"/>
    <n v="1811"/>
    <s v="Yes/Lost"/>
    <m/>
    <m/>
    <n v="1815"/>
    <s v="Disappeared"/>
    <s v="Unknown"/>
    <s v="Lost"/>
  </r>
  <r>
    <s v="The Virgin in Glory with St Francis"/>
    <x v="58"/>
    <s v="1620-1672"/>
    <s v="St Francis (deleted)"/>
    <s v="Church"/>
    <x v="10"/>
    <n v="1811"/>
    <s v="Yes/Lost"/>
    <m/>
    <m/>
    <n v="1815"/>
    <s v="Disappeared"/>
    <s v="Unknown"/>
    <s v="Lost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0"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Pitti Palace"/>
    <s v="Palace"/>
    <s v="Florence"/>
  </r>
  <r>
    <x v="0"/>
    <s v="1578-1660"/>
    <s v="Pitti Palace"/>
    <s v="Palace"/>
    <s v="Florence"/>
  </r>
  <r>
    <x v="0"/>
    <s v="1578-1660"/>
    <s v="Gallery"/>
    <s v="Gallery"/>
    <s v="Turin"/>
  </r>
  <r>
    <x v="0"/>
    <s v="1578-1660"/>
    <s v="Gallery"/>
    <s v="Gallery"/>
    <s v="Turin"/>
  </r>
  <r>
    <x v="1"/>
    <s v="1474-1515"/>
    <s v="Santa Trinita (deleted)"/>
    <s v="Church"/>
    <s v="Florence"/>
  </r>
  <r>
    <x v="2"/>
    <s v="1521-1593"/>
    <s v="Benedictine Church of St. Alexander (deleted)"/>
    <s v="Church"/>
    <s v="Parma"/>
  </r>
  <r>
    <x v="3"/>
    <s v="1577-1621"/>
    <s v="Pitti Palace"/>
    <s v="Palace"/>
    <s v="Florence"/>
  </r>
  <r>
    <x v="3"/>
    <s v="1577-1621"/>
    <s v="Pitti Palace"/>
    <s v="Palace"/>
    <s v="Florence"/>
  </r>
  <r>
    <x v="4"/>
    <s v="1486-1530"/>
    <s v="Pitti Palace"/>
    <s v="Palace"/>
    <s v="Florence"/>
  </r>
  <r>
    <x v="4"/>
    <s v="1486-1530"/>
    <s v="Pitti Palace"/>
    <s v="Palace"/>
    <s v="Florence"/>
  </r>
  <r>
    <x v="4"/>
    <s v="1486-1530"/>
    <s v="Pitti Palace"/>
    <s v="Palace"/>
    <s v="Florence"/>
  </r>
  <r>
    <x v="5"/>
    <s v="1599-1661"/>
    <s v="Gallery"/>
    <s v="Gallery"/>
    <s v="Modena"/>
  </r>
  <r>
    <x v="6"/>
    <s v="1581-1647"/>
    <s v="Capucines Church"/>
    <s v="Church"/>
    <s v="Parma"/>
  </r>
  <r>
    <x v="6"/>
    <s v="1581-1647"/>
    <s v="Eglise des Carmes-Chausses (deleted)"/>
    <s v="Church"/>
    <s v="Parma"/>
  </r>
  <r>
    <x v="6"/>
    <s v="1581-1647"/>
    <m/>
    <s v="Unknown"/>
    <s v="Parma"/>
  </r>
  <r>
    <x v="7"/>
    <s v="1528-1612"/>
    <s v="Pitti Palace"/>
    <s v="Palace"/>
    <s v="Florence"/>
  </r>
  <r>
    <x v="7"/>
    <s v="1528-1612"/>
    <s v="Pitti Palace"/>
    <s v="Palace"/>
    <s v="Florence"/>
  </r>
  <r>
    <x v="7"/>
    <s v="1528-1614"/>
    <s v="Gallery"/>
    <s v="Gallery"/>
    <s v="Modena"/>
  </r>
  <r>
    <x v="8"/>
    <s v="1660-1680"/>
    <s v="San Savli (deleted)"/>
    <s v="Church"/>
    <s v="Florence"/>
  </r>
  <r>
    <x v="9"/>
    <s v="1486-1549"/>
    <s v="Church of Christ and Mary (deleted)"/>
    <s v="Church"/>
    <s v="Genoa"/>
  </r>
  <r>
    <x v="10"/>
    <s v="1447-1510"/>
    <s v="Church of the Augustines of San Quintino (deleted)"/>
    <s v="Church"/>
    <s v="Parma"/>
  </r>
  <r>
    <x v="11"/>
    <s v="1487-1553"/>
    <s v="Pitti Palace"/>
    <s v="Palace"/>
    <s v="Florence"/>
  </r>
  <r>
    <x v="11"/>
    <s v="1487-1553"/>
    <s v="Pitti Palace"/>
    <s v="Palace"/>
    <s v="Florence"/>
  </r>
  <r>
    <x v="12"/>
    <s v="1500-1571"/>
    <s v="Pitti Palace"/>
    <s v="Palace"/>
    <s v="Florence"/>
  </r>
  <r>
    <x v="13"/>
    <s v="1495-1527"/>
    <s v="Capucines Convent (deleted)"/>
    <s v="Church"/>
    <s v="Parma"/>
  </r>
  <r>
    <x v="14"/>
    <s v="1445-1510"/>
    <s v="Academy (from a deleted convent)"/>
    <s v="Academy"/>
    <s v="Florence"/>
  </r>
  <r>
    <x v="15"/>
    <s v="1443-1520"/>
    <s v="San Giacomo (deleted)"/>
    <s v="Church"/>
    <s v="Savona"/>
  </r>
  <r>
    <x v="16"/>
    <s v="1503-1572"/>
    <s v="Church of the Holy Spirit"/>
    <s v="Church"/>
    <s v="Florence"/>
  </r>
  <r>
    <x v="17"/>
    <s v="1475-1564"/>
    <s v="Pitti Palace"/>
    <s v="Palace"/>
    <s v="Florence"/>
  </r>
  <r>
    <x v="18"/>
    <s v="1656-1727"/>
    <s v="Gallery"/>
    <s v="Gallery"/>
    <s v="Modena"/>
  </r>
  <r>
    <x v="19"/>
    <s v="1527-1585"/>
    <s v="Church of Christ and Mary (deleted)"/>
    <s v="Church"/>
    <s v="Genoa"/>
  </r>
  <r>
    <x v="20"/>
    <s v="1571-1611"/>
    <s v="Gallery"/>
    <s v="Gallery"/>
    <s v="Modena"/>
  </r>
  <r>
    <x v="20"/>
    <s v="1571-1610"/>
    <m/>
    <s v="Unknown"/>
    <s v="Livorno"/>
  </r>
  <r>
    <x v="21"/>
    <s v="1557-1604"/>
    <s v="St Paul Convent"/>
    <s v="Church"/>
    <s v="Parma"/>
  </r>
  <r>
    <x v="22"/>
    <s v="1560-1618"/>
    <s v="Capucines Church"/>
    <s v="Church"/>
    <s v="Parma"/>
  </r>
  <r>
    <x v="22"/>
    <s v="1560-1614"/>
    <s v="Gallery"/>
    <s v="Gallery"/>
    <s v="Modena"/>
  </r>
  <r>
    <x v="22"/>
    <s v="1560-1615"/>
    <s v="Gallery"/>
    <s v="Gallery"/>
    <s v="Modena"/>
  </r>
  <r>
    <x v="22"/>
    <s v="1560-1616"/>
    <s v="Gallery"/>
    <s v="Gallery"/>
    <s v="Modena"/>
  </r>
  <r>
    <x v="22"/>
    <s v="1560-1617"/>
    <s v="Gallery"/>
    <s v="Gallery"/>
    <s v="Modena"/>
  </r>
  <r>
    <x v="22"/>
    <s v="1560-1613"/>
    <s v="Gallery"/>
    <s v="Gallery"/>
    <s v="Modena"/>
  </r>
  <r>
    <x v="22"/>
    <s v="1560-1611"/>
    <s v="Pitti Palace"/>
    <s v="Palace"/>
    <s v="Florence"/>
  </r>
  <r>
    <x v="23"/>
    <s v="1555-1624"/>
    <s v="Cathedral"/>
    <s v="Church"/>
    <s v="Piacenza"/>
  </r>
  <r>
    <x v="23"/>
    <s v="1555-1625"/>
    <s v="Cathedral"/>
    <s v="Church"/>
    <s v="Piacenza"/>
  </r>
  <r>
    <x v="23"/>
    <s v="1555-1622"/>
    <s v="Gallery"/>
    <s v="Gallery"/>
    <s v="Modena"/>
  </r>
  <r>
    <x v="23"/>
    <s v="1555-1623"/>
    <s v="Gallery"/>
    <s v="Gallery"/>
    <s v="Modena"/>
  </r>
  <r>
    <x v="24"/>
    <s v="1423-1457"/>
    <s v="St Francis (deleted)"/>
    <s v="Church"/>
    <s v="Levanto"/>
  </r>
  <r>
    <x v="24"/>
    <s v="1423-1459"/>
    <s v="Academy (from a deleted convent)"/>
    <s v="Academy"/>
    <s v="Florence"/>
  </r>
  <r>
    <x v="24"/>
    <s v="1423-1458"/>
    <s v="Campo-Santa (from a deleted convent)"/>
    <s v="Church"/>
    <s v="Pisa"/>
  </r>
  <r>
    <x v="25"/>
    <s v="1625-1659"/>
    <s v="St Philip (from a deleted convent)"/>
    <s v="Church"/>
    <s v="Genoa"/>
  </r>
  <r>
    <x v="26"/>
    <s v="1552-1626"/>
    <s v="Gallery"/>
    <s v="Gallery"/>
    <s v="Modena"/>
  </r>
  <r>
    <x v="27"/>
    <s v="1240-1303"/>
    <s v="St Francis (deleted)"/>
    <s v="Church"/>
    <s v="Pisa"/>
  </r>
  <r>
    <x v="28"/>
    <s v="1494-1534"/>
    <s v="Academy of Fine Arts"/>
    <s v="Academy"/>
    <s v="Parma"/>
  </r>
  <r>
    <x v="28"/>
    <s v="1494-1536"/>
    <m/>
    <s v="Unknown"/>
    <s v="Parma"/>
  </r>
  <r>
    <x v="28"/>
    <s v="1494-1537"/>
    <m/>
    <s v="Unknown"/>
    <s v="Parma"/>
  </r>
  <r>
    <x v="28"/>
    <s v="1494-1538"/>
    <m/>
    <s v="Unknown"/>
    <s v="Parma"/>
  </r>
  <r>
    <x v="28"/>
    <s v="1494-1535"/>
    <s v="Pitti Palace"/>
    <s v="Palace"/>
    <s v="Florence"/>
  </r>
  <r>
    <x v="29"/>
    <s v="1459-1537"/>
    <s v="Santa Maria Maddalena dei Pazzi (deleted)"/>
    <s v="Church"/>
    <s v="Florence"/>
  </r>
  <r>
    <x v="30"/>
    <s v="1616-1686"/>
    <s v="Pitti Palace"/>
    <s v="Palace"/>
    <s v="Florence"/>
  </r>
  <r>
    <x v="30"/>
    <s v="1616-1687"/>
    <s v="Pitti Palace"/>
    <s v="Palace"/>
    <s v="Florence"/>
  </r>
  <r>
    <x v="31"/>
    <s v="1490-1542"/>
    <s v="Gallery"/>
    <s v="Gallery"/>
    <s v="Modena"/>
  </r>
  <r>
    <x v="32"/>
    <s v="1489-1526"/>
    <s v="St Francis (deleted)"/>
    <s v="Church"/>
    <s v="Chiavari"/>
  </r>
  <r>
    <x v="33"/>
    <s v="1575-1640"/>
    <s v="San Quintino"/>
    <s v="Church"/>
    <s v="Parma"/>
  </r>
  <r>
    <x v="34"/>
    <s v="1395-1455"/>
    <s v="St Dominic"/>
    <s v="Church"/>
    <s v="Fiesole"/>
  </r>
  <r>
    <x v="35"/>
    <s v="1472-1517"/>
    <s v="Pitti Palace"/>
    <s v="Palace"/>
    <s v="Florence"/>
  </r>
  <r>
    <x v="35"/>
    <s v="1472-1517"/>
    <s v="Pitti Palace"/>
    <s v="Palace"/>
    <s v="Florence"/>
  </r>
  <r>
    <x v="36"/>
    <s v="1406-1470"/>
    <s v="Santa Spirito"/>
    <s v="Church"/>
    <s v="Florence"/>
  </r>
  <r>
    <x v="36"/>
    <s v="1406-1469"/>
    <m/>
    <s v="Unknown"/>
    <s v="Prato"/>
  </r>
  <r>
    <x v="37"/>
    <s v="1300-1366"/>
    <s v="Sainte-Marie-des-Anges"/>
    <s v="Church"/>
    <s v="Florence"/>
  </r>
  <r>
    <x v="38"/>
    <s v="1481-1560"/>
    <s v="Gallery"/>
    <s v="Gallery"/>
    <s v="Modena"/>
  </r>
  <r>
    <x v="38"/>
    <s v="1481-1561"/>
    <s v="Gallery"/>
    <s v="Gallery"/>
    <s v="Turin"/>
  </r>
  <r>
    <x v="39"/>
    <s v="1637-1689"/>
    <s v="Gallery"/>
    <s v="Gallery"/>
    <s v="Modena"/>
  </r>
  <r>
    <x v="40"/>
    <s v="1360-1427"/>
    <s v="Santa Trinita (deleted)"/>
    <s v="Church"/>
    <s v="Florence"/>
  </r>
  <r>
    <x v="41"/>
    <s v="1458-1497"/>
    <s v="Santo-Spirito"/>
    <s v="Church"/>
    <s v="Florence"/>
  </r>
  <r>
    <x v="42"/>
    <s v="1449-1495"/>
    <s v="Santa Maria Maddalena dei Pazzi"/>
    <s v="Church"/>
    <s v="Florence"/>
  </r>
  <r>
    <x v="43"/>
    <s v="1505-1575"/>
    <s v="Cathedral"/>
    <s v="Church"/>
    <s v="Modena"/>
  </r>
  <r>
    <x v="44"/>
    <s v="1470-1510"/>
    <s v="Pitti Palace"/>
    <s v="Palace"/>
    <s v="Florence"/>
  </r>
  <r>
    <x v="44"/>
    <s v="1470-1511"/>
    <s v="Pitti Palace"/>
    <s v="Palace"/>
    <s v="Florence"/>
  </r>
  <r>
    <x v="45"/>
    <s v="1266-1337"/>
    <s v="Convent of San Francesco (deleted)"/>
    <s v="Church"/>
    <s v="Pisa"/>
  </r>
  <r>
    <x v="46"/>
    <s v="1592-1636"/>
    <s v="Pitti Palace"/>
    <s v="Palace"/>
    <s v="Florence"/>
  </r>
  <r>
    <x v="47"/>
    <s v="1610-1686"/>
    <s v="St Francis (deleted)"/>
    <s v="Church"/>
    <s v="Spezia"/>
  </r>
  <r>
    <x v="48"/>
    <s v="1460-1517"/>
    <s v="Cathedral"/>
    <s v="Church"/>
    <s v="Parma"/>
  </r>
  <r>
    <x v="48"/>
    <s v="1460-1518"/>
    <s v="St Dominic (deleted)"/>
    <s v="Church"/>
    <s v="Parma"/>
  </r>
  <r>
    <x v="49"/>
    <s v="1554-1627"/>
    <s v="S Francesco di Paulo (deleted)"/>
    <s v="Church"/>
    <s v="Genoa"/>
  </r>
  <r>
    <x v="50"/>
    <s v="(1660)-1680"/>
    <s v="Gallery"/>
    <s v="Gallery"/>
    <s v="Modena"/>
  </r>
  <r>
    <x v="51"/>
    <s v="1499-1548"/>
    <s v="Gallery"/>
    <s v="Gallery"/>
    <s v="Modena"/>
  </r>
  <r>
    <x v="51"/>
    <s v="1499-1549"/>
    <s v="Pitti Palace"/>
    <s v="Palace"/>
    <s v="Florence"/>
  </r>
  <r>
    <x v="51"/>
    <s v="1499-1550"/>
    <s v="Pitti Palace"/>
    <s v="Palace"/>
    <s v="Florence"/>
  </r>
  <r>
    <x v="51"/>
    <s v="1499-1551"/>
    <s v="Pitti Palace"/>
    <s v="Palace"/>
    <s v="Florence"/>
  </r>
  <r>
    <x v="51"/>
    <s v="1499-1552"/>
    <s v="Pitti Palace"/>
    <s v="Palace"/>
    <s v="Florence"/>
  </r>
  <r>
    <x v="51"/>
    <s v="1499-1553"/>
    <s v="St Etienne"/>
    <s v="Church"/>
    <s v="Genoa"/>
  </r>
  <r>
    <x v="51"/>
    <s v="1499-1546"/>
    <s v="Gallery"/>
    <s v="Gallery"/>
    <s v="Modena"/>
  </r>
  <r>
    <x v="51"/>
    <s v="1499-1547"/>
    <s v="Gallery"/>
    <s v="Gallery"/>
    <s v="Modena"/>
  </r>
  <r>
    <x v="52"/>
    <s v="1699-1763"/>
    <s v="Gallery"/>
    <s v="Gallery"/>
    <s v="Modena"/>
  </r>
  <r>
    <x v="53"/>
    <s v="1420-1497"/>
    <s v="Dome"/>
    <s v="Church"/>
    <s v="Pisa"/>
  </r>
  <r>
    <x v="54"/>
    <s v="1591-1681"/>
    <s v="Capucines Church"/>
    <s v="Church"/>
    <s v="Parma"/>
  </r>
  <r>
    <x v="54"/>
    <s v="1591-1685"/>
    <s v="Gallery"/>
    <s v="Gallery"/>
    <s v="Modena"/>
  </r>
  <r>
    <x v="54"/>
    <s v="1591-1687"/>
    <s v="Gallery"/>
    <s v="Gallery"/>
    <s v="Modena"/>
  </r>
  <r>
    <x v="54"/>
    <s v="1591-1689"/>
    <s v="Gallery"/>
    <s v="Gallery"/>
    <s v="Modena"/>
  </r>
  <r>
    <x v="54"/>
    <s v="1591-1690"/>
    <s v="Gallery"/>
    <s v="Gallery"/>
    <s v="Modena"/>
  </r>
  <r>
    <x v="54"/>
    <s v="1591-1682"/>
    <s v="Gallery"/>
    <s v="Gallery"/>
    <s v="Modena"/>
  </r>
  <r>
    <x v="54"/>
    <s v="1591-1683"/>
    <s v="Gallery"/>
    <s v="Gallery"/>
    <s v="Modena"/>
  </r>
  <r>
    <x v="54"/>
    <s v="1591-1684"/>
    <s v="Gallery"/>
    <s v="Gallery"/>
    <s v="Modena"/>
  </r>
  <r>
    <x v="54"/>
    <s v="1591-1686"/>
    <s v="Gallery"/>
    <s v="Gallery"/>
    <s v="Modena"/>
  </r>
  <r>
    <x v="54"/>
    <s v="1591-1688"/>
    <s v="Gallery"/>
    <s v="Gallery"/>
    <s v="Modena"/>
  </r>
  <r>
    <x v="54"/>
    <s v="1591-1691"/>
    <s v="Gallery"/>
    <s v="Gallery"/>
    <s v="Modena"/>
  </r>
  <r>
    <x v="54"/>
    <s v="1591-1692"/>
    <s v="Gallery"/>
    <s v="Gallery"/>
    <s v="Modena"/>
  </r>
  <r>
    <x v="54"/>
    <s v="1591-1693"/>
    <s v="Gallery"/>
    <s v="Gallery"/>
    <s v="Modena"/>
  </r>
  <r>
    <x v="54"/>
    <s v="1591-1694"/>
    <s v="Gallery"/>
    <s v="Gallery"/>
    <s v="Modena"/>
  </r>
  <r>
    <x v="54"/>
    <s v="1591-1695"/>
    <s v="Gallery"/>
    <s v="Gallery"/>
    <s v="Modena"/>
  </r>
  <r>
    <x v="54"/>
    <s v="1591-1696"/>
    <m/>
    <s v="Unknown"/>
    <s v="Parma"/>
  </r>
  <r>
    <x v="55"/>
    <s v="1575-1650"/>
    <s v="Gallery"/>
    <s v="Gallery"/>
    <s v="Modena"/>
  </r>
  <r>
    <x v="55"/>
    <s v="1575-1647"/>
    <s v="Gallery"/>
    <s v="Gallery"/>
    <s v="Modena"/>
  </r>
  <r>
    <x v="55"/>
    <s v="1575-1653"/>
    <s v="Gallery"/>
    <s v="Gallery"/>
    <s v="Turin"/>
  </r>
  <r>
    <x v="55"/>
    <s v="1575-1655"/>
    <s v="Pitti Palace"/>
    <s v="Palace"/>
    <s v="Florence"/>
  </r>
  <r>
    <x v="55"/>
    <s v="1575-1648"/>
    <s v="Gallery"/>
    <s v="Gallery"/>
    <s v="Modena"/>
  </r>
  <r>
    <x v="55"/>
    <s v="1575-1649"/>
    <s v="Gallery"/>
    <s v="Gallery"/>
    <s v="Modena"/>
  </r>
  <r>
    <x v="55"/>
    <s v="1575-1652"/>
    <s v="Gallery"/>
    <s v="Gallery"/>
    <s v="Turin"/>
  </r>
  <r>
    <x v="55"/>
    <s v="1575-1654"/>
    <s v="Gallery"/>
    <s v="Gallery"/>
    <s v="Turin"/>
  </r>
  <r>
    <x v="56"/>
    <s v="1562-1646"/>
    <s v="Gallery"/>
    <s v="Gallery"/>
    <s v="Turin"/>
  </r>
  <r>
    <x v="57"/>
    <s v="1495-1576"/>
    <m/>
    <s v="Unknown"/>
    <s v="Parma"/>
  </r>
  <r>
    <x v="58"/>
    <s v="1551-1640"/>
    <s v="Academy (from a deleted convent)"/>
    <s v="Academy"/>
    <s v="Florence"/>
  </r>
  <r>
    <x v="59"/>
    <s v="1581-1647"/>
    <s v="Ognissanti"/>
    <s v="Church"/>
    <s v="Parma"/>
  </r>
  <r>
    <x v="59"/>
    <s v="1581-1648"/>
    <s v="Cathedral"/>
    <s v="Church"/>
    <s v="Parma"/>
  </r>
  <r>
    <x v="59"/>
    <s v="1581-1649"/>
    <s v="Cathedral"/>
    <s v="Church"/>
    <s v="Parma"/>
  </r>
  <r>
    <x v="60"/>
    <s v="1444-1514"/>
    <s v="Gallery"/>
    <s v="Gallery"/>
    <s v="Turin"/>
  </r>
  <r>
    <x v="61"/>
    <s v="1457-1504"/>
    <s v="St Theodore (deleted)"/>
    <s v="Church"/>
    <s v="Genoa"/>
  </r>
  <r>
    <x v="62"/>
    <s v="1665-1747"/>
    <s v="St Roch"/>
    <s v="Church"/>
    <s v="Parma"/>
  </r>
  <r>
    <x v="62"/>
    <s v="1665-1748"/>
    <m/>
    <s v="Unknown"/>
    <s v="Parma"/>
  </r>
  <r>
    <x v="63"/>
    <s v="1559-1613"/>
    <s v="Pitti Palace"/>
    <s v="Palace"/>
    <s v="Florence"/>
  </r>
  <r>
    <x v="64"/>
    <s v="1597-1646"/>
    <s v="Gallery"/>
    <s v="Gallery"/>
    <s v="Modena"/>
  </r>
  <r>
    <x v="64"/>
    <s v="1597-1646"/>
    <s v="Gallery"/>
    <s v="Gallery"/>
    <s v="Modena"/>
  </r>
  <r>
    <x v="65"/>
    <s v="1463-1518"/>
    <s v="San Giacomo (deleted)"/>
    <s v="Church"/>
    <s v="Savona"/>
  </r>
  <r>
    <x v="66"/>
    <s v="1533-1577"/>
    <s v="Gallery"/>
    <s v="Gallery"/>
    <s v="Turin"/>
  </r>
  <r>
    <x v="67"/>
    <s v="1418-1479"/>
    <s v="Santa Croce (deleted)"/>
    <s v="Church"/>
    <s v="Close to Pisa"/>
  </r>
  <r>
    <x v="68"/>
    <s v="1453-1511"/>
    <s v="Eglise des Recollets (deleted)"/>
    <s v="Church"/>
    <s v="Savona"/>
  </r>
  <r>
    <x v="68"/>
    <s v="1453-1510"/>
    <s v="Family Chapel of Sixtus IV"/>
    <s v="Church"/>
    <s v="Savona"/>
  </r>
  <r>
    <x v="69"/>
    <s v="1476-1545"/>
    <m/>
    <s v="Unknown"/>
    <s v="Parma"/>
  </r>
  <r>
    <x v="70"/>
    <s v="1480-1531"/>
    <s v="Academy of Fine Arts"/>
    <s v="Academy"/>
    <s v="Parma"/>
  </r>
  <r>
    <x v="70"/>
    <s v="1480-1529"/>
    <s v="St. Francis"/>
    <s v="Church"/>
    <s v="Parma"/>
  </r>
  <r>
    <x v="70"/>
    <s v="1480-1528"/>
    <m/>
    <s v="Unknown"/>
    <s v="Parma"/>
  </r>
  <r>
    <x v="70"/>
    <s v="1480-1530"/>
    <m/>
    <s v="Unknown"/>
    <s v="Parma"/>
  </r>
  <r>
    <x v="71"/>
    <s v="1491-1554"/>
    <s v="Carmine Church"/>
    <s v="Church"/>
    <s v="Parma"/>
  </r>
  <r>
    <x v="71"/>
    <s v="1491-1556"/>
    <m/>
    <s v="Unknown"/>
    <s v="Parma"/>
  </r>
  <r>
    <x v="71"/>
    <s v="1491-1555"/>
    <s v="St Etienne"/>
    <s v="Church"/>
    <s v="Parma"/>
  </r>
  <r>
    <x v="72"/>
    <s v="1520-1578"/>
    <s v="Pitti Palace"/>
    <s v="Palace"/>
    <s v="Florence"/>
  </r>
  <r>
    <x v="72"/>
    <s v="1520-1579"/>
    <s v="Pitti Palace"/>
    <s v="Palace"/>
    <s v="Florence"/>
  </r>
  <r>
    <x v="73"/>
    <s v="1343-1368"/>
    <s v="Chapel of Campo-Sarto"/>
    <s v="Church"/>
    <s v="Pisa"/>
  </r>
  <r>
    <x v="74"/>
    <s v="1511-1587"/>
    <s v="St Michel"/>
    <s v="Church"/>
    <s v="Parma"/>
  </r>
  <r>
    <x v="75"/>
    <s v="1581-1652"/>
    <s v="Capucines Church"/>
    <s v="Church"/>
    <s v="Parma"/>
  </r>
  <r>
    <x v="75"/>
    <s v="1581-1651"/>
    <s v="Gallery"/>
    <s v="Gallery"/>
    <s v="Turin"/>
  </r>
  <r>
    <x v="76"/>
    <s v="1503-1541"/>
    <s v="Pitti Palace"/>
    <s v="Palace"/>
    <s v="Florence"/>
  </r>
  <r>
    <x v="77"/>
    <s v="1446-1546"/>
    <s v="Pitti Palace"/>
    <s v="Palace"/>
    <s v="Florence"/>
  </r>
  <r>
    <x v="78"/>
    <s v="1422-1457"/>
    <m/>
    <s v="Unknown"/>
    <s v="Florence"/>
  </r>
  <r>
    <x v="79"/>
    <s v="1462-1521"/>
    <s v="San Girolamo e San Francesco sulla Costa (deleted)"/>
    <s v="Church"/>
    <s v="Florence"/>
  </r>
  <r>
    <x v="80"/>
    <s v="1510-1592"/>
    <m/>
    <s v="Unknown"/>
    <s v="Florence"/>
  </r>
  <r>
    <x v="81"/>
    <s v="1494-1557"/>
    <s v="Church of the religious to Ste Anne (deleted)"/>
    <s v="Church"/>
    <s v="Florence"/>
  </r>
  <r>
    <x v="82"/>
    <s v="1560-1621"/>
    <s v="Gallery"/>
    <s v="Gallery"/>
    <s v="Modena"/>
  </r>
  <r>
    <x v="82"/>
    <s v="1560-1622"/>
    <s v="Madonna della Steccata"/>
    <s v="Church"/>
    <s v="Parma"/>
  </r>
  <r>
    <x v="83"/>
    <s v="1450-1517"/>
    <s v="St John the Evangelist"/>
    <s v="Church"/>
    <s v="Parma"/>
  </r>
  <r>
    <x v="84"/>
    <s v="1483-1520"/>
    <s v="St Paul"/>
    <s v="Church"/>
    <s v="Parma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5"/>
    <s v="1660-1734"/>
    <m/>
    <s v="Unknown"/>
    <s v="Parma"/>
  </r>
  <r>
    <x v="85"/>
    <s v="1660-1734"/>
    <m/>
    <s v="Unknown"/>
    <s v="Parma"/>
  </r>
  <r>
    <x v="86"/>
    <s v="1482-1557"/>
    <s v="Religious convent of Ripoli (deleted)"/>
    <s v="Church"/>
    <s v="Close to Florence"/>
  </r>
  <r>
    <x v="87"/>
    <s v="1490-1557"/>
    <s v="Chiesa dei Ereminati"/>
    <s v="Church"/>
    <s v="Parma"/>
  </r>
  <r>
    <x v="88"/>
    <s v="1615-1675"/>
    <s v="Pitti Palace"/>
    <s v="Palace"/>
    <s v="Florence"/>
  </r>
  <r>
    <x v="88"/>
    <s v="1615-1676"/>
    <s v="Pitti Palace"/>
    <s v="Palace"/>
    <s v="Florence"/>
  </r>
  <r>
    <x v="88"/>
    <s v="1615-1677"/>
    <s v="Pitti Palace"/>
    <s v="Palace"/>
    <s v="Florence"/>
  </r>
  <r>
    <x v="89"/>
    <s v="1439-1507"/>
    <s v="Santa Maria dei Pazzi (deleted)"/>
    <s v="Church"/>
    <s v="Florence"/>
  </r>
  <r>
    <x v="90"/>
    <s v="1578-1651"/>
    <s v="X. Fabre"/>
    <s v="Church"/>
    <s v="Florence"/>
  </r>
  <r>
    <x v="91"/>
    <s v="1485-1528"/>
    <s v="San Ugo (deleted)"/>
    <s v="Church"/>
    <s v="Genoa"/>
  </r>
  <r>
    <x v="92"/>
    <s v="1578-1615"/>
    <s v="Academy"/>
    <s v="Academy"/>
    <s v="Parma"/>
  </r>
  <r>
    <x v="93"/>
    <s v="16-17th century"/>
    <s v="Gallery"/>
    <s v="Gallery"/>
    <s v="Modena"/>
  </r>
  <r>
    <x v="94"/>
    <s v="14-15th century"/>
    <s v="Capucines Church"/>
    <s v="Church"/>
    <s v="Savona"/>
  </r>
  <r>
    <x v="95"/>
    <s v="16th century"/>
    <s v="Gallery"/>
    <s v="Gallery"/>
    <s v="Modena"/>
  </r>
  <r>
    <x v="96"/>
    <s v="16th century"/>
    <s v="Pitti Palace"/>
    <s v="Palace"/>
    <s v="Florence"/>
  </r>
  <r>
    <x v="97"/>
    <s v="1485-1547"/>
    <s v="Pitti Palace"/>
    <s v="Palace"/>
    <s v="Florence"/>
  </r>
  <r>
    <x v="98"/>
    <s v="1285-1344"/>
    <s v="Convent dell'Annunziata (deleted)"/>
    <s v="Church"/>
    <s v="Florence"/>
  </r>
  <r>
    <x v="99"/>
    <s v="1477-1549"/>
    <s v="Dome"/>
    <s v="Church"/>
    <s v="Pisa"/>
  </r>
  <r>
    <x v="100"/>
    <s v="1576-1622"/>
    <s v="Gallery"/>
    <s v="Gallery"/>
    <s v="Modena"/>
  </r>
  <r>
    <x v="100"/>
    <s v="1576-1623"/>
    <s v="Gallery"/>
    <s v="Gallery"/>
    <s v="Modena"/>
  </r>
  <r>
    <x v="100"/>
    <s v="1576-1624"/>
    <s v="Gallery"/>
    <s v="Gallery"/>
    <s v="Modena"/>
  </r>
  <r>
    <x v="100"/>
    <s v="1576-1625"/>
    <s v="Gallery"/>
    <s v="Gallery"/>
    <s v="Modena"/>
  </r>
  <r>
    <x v="101"/>
    <s v="1581-1646"/>
    <s v="Tribunal"/>
    <s v="Church"/>
    <s v="Genoa"/>
  </r>
  <r>
    <x v="102"/>
    <s v="1363-1422"/>
    <s v="San Paolo all'Orto (deleted)"/>
    <s v="Church"/>
    <s v="Pisa"/>
  </r>
  <r>
    <x v="103"/>
    <s v="1577-1670"/>
    <s v="Bell'Aria Castle"/>
    <s v="Palace"/>
    <s v="Modena"/>
  </r>
  <r>
    <x v="103"/>
    <s v="1577-1669"/>
    <s v="Gallery"/>
    <s v="Gallery"/>
    <s v="Modena"/>
  </r>
  <r>
    <x v="104"/>
    <s v="1485-1581"/>
    <s v="Pitti Palace"/>
    <s v="Palace"/>
    <s v="Florence"/>
  </r>
  <r>
    <x v="104"/>
    <s v="1485-1582"/>
    <s v="Pitti Palace"/>
    <s v="Palace"/>
    <s v="Florence"/>
  </r>
  <r>
    <x v="104"/>
    <s v="1485-1583"/>
    <s v="Pitti Palace"/>
    <s v="Palace"/>
    <s v="Florence"/>
  </r>
  <r>
    <x v="104"/>
    <s v="1485-1584"/>
    <s v="Pitti Palace"/>
    <s v="Palace"/>
    <s v="Florence"/>
  </r>
  <r>
    <x v="104"/>
    <s v="1485-1577"/>
    <s v="Gallery"/>
    <s v="Gallery"/>
    <s v="Modena"/>
  </r>
  <r>
    <x v="105"/>
    <n v="1487"/>
    <s v="San Giacomo (deleted)"/>
    <s v="Church"/>
    <s v="Savona"/>
  </r>
  <r>
    <x v="106"/>
    <m/>
    <m/>
    <s v="Unknown"/>
    <s v="Turin"/>
  </r>
  <r>
    <x v="107"/>
    <s v="1349-1438"/>
    <s v="Convent of St Sylvester (deleted)"/>
    <s v="Church"/>
    <s v="Pisa"/>
  </r>
  <r>
    <x v="108"/>
    <s v="1620-1672"/>
    <s v="St Francis (deleted)"/>
    <s v="Church"/>
    <s v="Chiavari"/>
  </r>
  <r>
    <x v="109"/>
    <s v="1512-1576"/>
    <s v="Santa Maria Novella (deleted)"/>
    <s v="Church"/>
    <s v="Arezzo"/>
  </r>
  <r>
    <x v="110"/>
    <s v="1528-1588"/>
    <s v="Pitti Palace"/>
    <s v="Palace"/>
    <s v="Florence"/>
  </r>
  <r>
    <x v="110"/>
    <s v="1528-1588"/>
    <m/>
    <s v="Unknown"/>
    <s v="Parma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2">
  <r>
    <s v="Gallery"/>
    <x v="0"/>
    <s v="Turin"/>
    <s v="Feb/Mar 1799"/>
    <s v="Yes"/>
    <m/>
    <m/>
    <n v="1815"/>
    <s v="Pinacoteca"/>
    <x v="0"/>
    <s v="Turin"/>
  </r>
  <r>
    <s v="Gallery"/>
    <x v="0"/>
    <s v="Turin"/>
    <s v="Feb/Mar 1799"/>
    <s v="Yes"/>
    <m/>
    <m/>
    <n v="1815"/>
    <s v="Pinacoteca"/>
    <x v="0"/>
    <s v="Turin"/>
  </r>
  <r>
    <s v="Gallery"/>
    <x v="0"/>
    <s v="Turin"/>
    <s v="Feb/Mar 1799"/>
    <s v="Yes"/>
    <m/>
    <m/>
    <n v="1815"/>
    <s v="Pinacoteca"/>
    <x v="0"/>
    <s v="Turin"/>
  </r>
  <r>
    <s v="Gallery"/>
    <x v="0"/>
    <s v="Turin"/>
    <s v="Feb/Mar 1799"/>
    <s v="Yes"/>
    <m/>
    <m/>
    <n v="1815"/>
    <s v="Pinacoteca"/>
    <x v="0"/>
    <s v="Turin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Benedictine Church of St. Alexander (deleted)"/>
    <x v="2"/>
    <s v="Parma"/>
    <n v="1811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Gallery"/>
    <x v="0"/>
    <s v="Modena"/>
    <s v="22 May 1796"/>
    <s v="Yes"/>
    <m/>
    <m/>
    <n v="1815"/>
    <s v="Gallery"/>
    <x v="0"/>
    <s v="Modena"/>
  </r>
  <r>
    <s v="Capucines Church"/>
    <x v="2"/>
    <s v="Parma"/>
    <s v="3 May 1803"/>
    <s v="Yes"/>
    <m/>
    <m/>
    <n v="1815"/>
    <s v="Gallery"/>
    <x v="0"/>
    <s v="Parma"/>
  </r>
  <r>
    <s v="Eglise des Carmes-Chausses (deleted)"/>
    <x v="2"/>
    <s v="Parma"/>
    <n v="1811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Church of Christ and Mary (deleted)"/>
    <x v="2"/>
    <s v="Genoa"/>
    <n v="1811"/>
    <s v="Yes/Lost"/>
    <m/>
    <m/>
    <n v="1815"/>
    <s v="Disappeared"/>
    <x v="2"/>
    <s v="Lost"/>
  </r>
  <r>
    <s v="Pitti Palace"/>
    <x v="1"/>
    <s v="Florence"/>
    <s v="Mar/Apr 1799"/>
    <s v="Yes"/>
    <m/>
    <m/>
    <n v="1815"/>
    <s v="Pitti Palace"/>
    <x v="1"/>
    <s v="Florence"/>
  </r>
  <r>
    <s v="San Giacomo (deleted)"/>
    <x v="2"/>
    <s v="Savona"/>
    <n v="1811"/>
    <s v="Yes"/>
    <m/>
    <m/>
    <n v="1815"/>
    <s v="Cathedral"/>
    <x v="3"/>
    <s v="Savona"/>
  </r>
  <r>
    <s v="Pitti Palace"/>
    <x v="1"/>
    <s v="Florence"/>
    <s v="Mar/Apr 1799"/>
    <s v="Yes"/>
    <m/>
    <m/>
    <n v="1815"/>
    <s v="Pitti Palace"/>
    <x v="1"/>
    <s v="Florence"/>
  </r>
  <r>
    <s v="Church of Christ and Mary (deleted)"/>
    <x v="2"/>
    <s v="Genoa"/>
    <n v="1811"/>
    <s v="Yes/Lost"/>
    <m/>
    <m/>
    <n v="1815"/>
    <s v="Disappeared"/>
    <x v="2"/>
    <s v="Lost"/>
  </r>
  <r>
    <s v="St Paul Convent"/>
    <x v="2"/>
    <s v="Parma"/>
    <s v="May 1796"/>
    <s v="Yes"/>
    <m/>
    <m/>
    <n v="1815"/>
    <s v="Gallery"/>
    <x v="0"/>
    <s v="Parma"/>
  </r>
  <r>
    <s v="Capucines Church"/>
    <x v="2"/>
    <s v="Parma"/>
    <s v="May 1796"/>
    <s v="Yes"/>
    <m/>
    <m/>
    <n v="1815"/>
    <s v="Gallery"/>
    <x v="0"/>
    <s v="Parma"/>
  </r>
  <r>
    <s v="Gallery"/>
    <x v="0"/>
    <s v="Modena"/>
    <s v="25 Oct 1796"/>
    <s v="Yes"/>
    <m/>
    <m/>
    <n v="1815"/>
    <s v="Gallery"/>
    <x v="0"/>
    <s v="Modena"/>
  </r>
  <r>
    <s v="Gallery"/>
    <x v="0"/>
    <s v="Modena"/>
    <s v="25 Oct 1796"/>
    <s v="Yes"/>
    <m/>
    <m/>
    <n v="1815"/>
    <s v="Gallery"/>
    <x v="0"/>
    <s v="Modena"/>
  </r>
  <r>
    <s v="Gallery"/>
    <x v="0"/>
    <s v="Modena"/>
    <s v="25 Oct 1796"/>
    <s v="Yes"/>
    <m/>
    <m/>
    <n v="1815"/>
    <s v="Gallery"/>
    <x v="0"/>
    <s v="Modena"/>
  </r>
  <r>
    <s v="Gallery"/>
    <x v="0"/>
    <s v="Modena"/>
    <s v="25 Oct 1796"/>
    <s v="Yes"/>
    <m/>
    <m/>
    <n v="1815"/>
    <s v="Gallery"/>
    <x v="0"/>
    <s v="Modena"/>
  </r>
  <r>
    <s v="Cathedral"/>
    <x v="2"/>
    <s v="Piacenza"/>
    <s v="May 1796"/>
    <s v="Yes"/>
    <m/>
    <m/>
    <n v="1815"/>
    <s v="Gallery"/>
    <x v="0"/>
    <s v="Parma"/>
  </r>
  <r>
    <s v="Cathedral"/>
    <x v="2"/>
    <s v="Piacenza"/>
    <s v="May 1796"/>
    <s v="Yes"/>
    <m/>
    <m/>
    <n v="1815"/>
    <s v="Gallery"/>
    <x v="0"/>
    <s v="Parma"/>
  </r>
  <r>
    <s v="St Francis (deleted)"/>
    <x v="2"/>
    <s v="Levanto"/>
    <n v="1811"/>
    <s v="Yes/Lost"/>
    <m/>
    <m/>
    <n v="1815"/>
    <s v="Disappeared"/>
    <x v="2"/>
    <s v="Lost"/>
  </r>
  <r>
    <s v="St Philip (from a deleted convent)"/>
    <x v="2"/>
    <s v="Genoa"/>
    <n v="1811"/>
    <s v="Yes/Lost"/>
    <m/>
    <m/>
    <n v="1815"/>
    <s v="Disappeared"/>
    <x v="2"/>
    <s v="Lost"/>
  </r>
  <r>
    <s v="Gallery"/>
    <x v="0"/>
    <s v="Modena"/>
    <s v="25 Oct 1796"/>
    <s v="Yes"/>
    <m/>
    <m/>
    <n v="1815"/>
    <s v="Gallery"/>
    <x v="0"/>
    <s v="Modena"/>
  </r>
  <r>
    <s v="Academy of Fine Arts"/>
    <x v="3"/>
    <s v="Parma"/>
    <s v="May 1796"/>
    <s v="Yes"/>
    <m/>
    <m/>
    <n v="1815"/>
    <s v="Gallery"/>
    <x v="0"/>
    <s v="Parma"/>
  </r>
  <r>
    <m/>
    <x v="4"/>
    <s v="Parma"/>
    <s v="May 1796"/>
    <s v="Yes"/>
    <m/>
    <m/>
    <n v="1815"/>
    <s v="Gallery"/>
    <x v="0"/>
    <s v="Parma"/>
  </r>
  <r>
    <m/>
    <x v="4"/>
    <s v="Parma"/>
    <s v="May 1796"/>
    <s v="Yes"/>
    <m/>
    <m/>
    <n v="1815"/>
    <s v="Gallery"/>
    <x v="0"/>
    <s v="Parma"/>
  </r>
  <r>
    <m/>
    <x v="4"/>
    <s v="Parma"/>
    <s v="May 1796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Gallery"/>
    <x v="0"/>
    <s v="Modena"/>
    <s v="22 May 1796"/>
    <s v="Yes"/>
    <m/>
    <m/>
    <n v="1815"/>
    <s v="Gallery"/>
    <x v="0"/>
    <s v="Modena"/>
  </r>
  <r>
    <s v="San Quintino"/>
    <x v="2"/>
    <s v="Parma"/>
    <s v="3 May 1803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Gallery"/>
    <x v="0"/>
    <s v="Modena"/>
    <s v="22 May 1796"/>
    <s v="Yes"/>
    <m/>
    <m/>
    <n v="1815"/>
    <s v="Gallery"/>
    <x v="0"/>
    <s v="Modena"/>
  </r>
  <r>
    <s v="Gallery"/>
    <x v="0"/>
    <s v="Turin"/>
    <n v="1801"/>
    <s v="Yes"/>
    <m/>
    <m/>
    <n v="1815"/>
    <s v="Pinacoteca"/>
    <x v="0"/>
    <s v="Turin"/>
  </r>
  <r>
    <s v="Gallery"/>
    <x v="0"/>
    <s v="Modena"/>
    <s v="25 Oct 1796"/>
    <s v="Yes/Lost"/>
    <m/>
    <m/>
    <n v="1815"/>
    <s v="Disappeared"/>
    <x v="2"/>
    <s v="Lost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St Francis (deleted)"/>
    <x v="2"/>
    <s v="Spezia"/>
    <n v="1811"/>
    <s v="Yes/Lost"/>
    <m/>
    <m/>
    <n v="1815"/>
    <s v="Disappeared"/>
    <x v="2"/>
    <s v="Lost"/>
  </r>
  <r>
    <s v="Cathedral"/>
    <x v="2"/>
    <s v="Parma"/>
    <s v="3 May 1803"/>
    <s v="Yes"/>
    <m/>
    <m/>
    <n v="1815"/>
    <s v="Gallery"/>
    <x v="0"/>
    <s v="Parma"/>
  </r>
  <r>
    <s v="S Francesco di Paulo (deleted)"/>
    <x v="2"/>
    <s v="Genoa"/>
    <n v="1811"/>
    <s v="Yes"/>
    <m/>
    <m/>
    <n v="1815"/>
    <s v="S Francesco di Paulo (deleted)"/>
    <x v="3"/>
    <s v="Genoa"/>
  </r>
  <r>
    <s v="Gallery"/>
    <x v="0"/>
    <s v="Modena"/>
    <s v="25 Oct 1796"/>
    <s v="Yes/Lost"/>
    <m/>
    <m/>
    <n v="1815"/>
    <s v="Disappeared"/>
    <x v="2"/>
    <s v="Lost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St Etienne"/>
    <x v="2"/>
    <s v="Genoa"/>
    <s v="Apr 1812"/>
    <s v="Yes"/>
    <m/>
    <m/>
    <n v="1815"/>
    <s v="St Etienne"/>
    <x v="3"/>
    <s v="Genoa"/>
  </r>
  <r>
    <s v="Capucines Church"/>
    <x v="2"/>
    <s v="Parma"/>
    <s v="3 May 1803"/>
    <s v="Yes"/>
    <m/>
    <m/>
    <n v="1815"/>
    <s v="Gallery"/>
    <x v="0"/>
    <s v="Parma"/>
  </r>
  <r>
    <s v="Gallery"/>
    <x v="0"/>
    <s v="Modena"/>
    <s v="22 May 1796"/>
    <s v="Yes"/>
    <m/>
    <m/>
    <n v="1815"/>
    <s v="Gallery"/>
    <x v="0"/>
    <s v="Modena"/>
  </r>
  <r>
    <s v="Gallery"/>
    <x v="0"/>
    <s v="Modena"/>
    <s v="22 May 1796"/>
    <s v="Yes"/>
    <m/>
    <m/>
    <n v="1815"/>
    <s v="Gallery"/>
    <x v="0"/>
    <s v="Modena"/>
  </r>
  <r>
    <s v="Gallery"/>
    <x v="0"/>
    <s v="Modena"/>
    <s v="22 May 1796"/>
    <s v="Yes"/>
    <m/>
    <m/>
    <n v="1815"/>
    <s v="Gallery"/>
    <x v="0"/>
    <s v="Modena"/>
  </r>
  <r>
    <s v="Gallery"/>
    <x v="0"/>
    <s v="Modena"/>
    <s v="25 Oct 1796"/>
    <s v="Yes"/>
    <m/>
    <m/>
    <n v="1815"/>
    <s v="Gallery"/>
    <x v="0"/>
    <s v="Modena"/>
  </r>
  <r>
    <s v="Gallery"/>
    <x v="0"/>
    <s v="Modena"/>
    <s v="25 Oct 1796"/>
    <s v="Yes/Lost"/>
    <m/>
    <m/>
    <n v="1815"/>
    <s v="Disappeared"/>
    <x v="2"/>
    <s v="Lost"/>
  </r>
  <r>
    <s v="Gallery"/>
    <x v="0"/>
    <s v="Modena"/>
    <s v="22 May 1796"/>
    <s v="Yes"/>
    <m/>
    <m/>
    <n v="1815"/>
    <s v="Gallery"/>
    <x v="0"/>
    <s v="Modena"/>
  </r>
  <r>
    <s v="Gallery"/>
    <x v="0"/>
    <s v="Turin"/>
    <s v="Feb/Mar 1799"/>
    <s v="Yes"/>
    <m/>
    <m/>
    <n v="1815"/>
    <s v="Pinacoteca"/>
    <x v="0"/>
    <s v="Turin"/>
  </r>
  <r>
    <s v="Pitti Palace"/>
    <x v="1"/>
    <s v="Florence"/>
    <s v="Mar/Apr 1799"/>
    <s v="Yes"/>
    <m/>
    <m/>
    <n v="1815"/>
    <s v="Pitti Palace"/>
    <x v="1"/>
    <s v="Florence"/>
  </r>
  <r>
    <s v="Gallery"/>
    <x v="0"/>
    <s v="Turin"/>
    <s v="Feb/Mar 1799"/>
    <s v="Yes"/>
    <m/>
    <m/>
    <n v="1815"/>
    <s v="Pinacoteca"/>
    <x v="0"/>
    <s v="Turin"/>
  </r>
  <r>
    <s v="Ognissanti"/>
    <x v="2"/>
    <s v="Parma"/>
    <s v="3 May 1803"/>
    <s v="Yes"/>
    <m/>
    <m/>
    <n v="1815"/>
    <s v="Gallery"/>
    <x v="0"/>
    <s v="Parma"/>
  </r>
  <r>
    <s v="Gallery"/>
    <x v="0"/>
    <s v="Turin"/>
    <s v="Feb/Mar 1799"/>
    <s v="Yes"/>
    <m/>
    <m/>
    <n v="1815"/>
    <s v="Pinacoteca"/>
    <x v="0"/>
    <s v="Turin"/>
  </r>
  <r>
    <s v="St Theodore (deleted)"/>
    <x v="2"/>
    <s v="Genoa"/>
    <n v="1811"/>
    <s v="Yes"/>
    <m/>
    <m/>
    <n v="1815"/>
    <s v="Palazzo Bianco"/>
    <x v="1"/>
    <s v="Genoa"/>
  </r>
  <r>
    <s v="St Roch"/>
    <x v="2"/>
    <s v="Parma"/>
    <s v="3 May 1803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Gallery"/>
    <x v="0"/>
    <s v="Modena"/>
    <s v="22 May 1796"/>
    <s v="Yes"/>
    <m/>
    <m/>
    <n v="1815"/>
    <s v="Gallery"/>
    <x v="0"/>
    <s v="Modena"/>
  </r>
  <r>
    <s v="Gallery"/>
    <x v="0"/>
    <s v="Modena"/>
    <s v="25 Oct 1796"/>
    <s v="Yes"/>
    <m/>
    <m/>
    <n v="1815"/>
    <s v="Gallery"/>
    <x v="0"/>
    <s v="Modena"/>
  </r>
  <r>
    <s v="Academy of Fine Arts"/>
    <x v="3"/>
    <s v="Parma"/>
    <s v="May 1796"/>
    <s v="Yes"/>
    <m/>
    <m/>
    <n v="1815"/>
    <s v="Gallery"/>
    <x v="0"/>
    <s v="Parma"/>
  </r>
  <r>
    <s v="St. Francis"/>
    <x v="2"/>
    <s v="Parma"/>
    <s v="3 May 1803"/>
    <s v="Yes"/>
    <m/>
    <m/>
    <n v="1815"/>
    <s v="Gallery"/>
    <x v="0"/>
    <s v="Parma"/>
  </r>
  <r>
    <s v="Carmine Church"/>
    <x v="2"/>
    <s v="Parma"/>
    <s v="3 May 1803"/>
    <s v="Yes"/>
    <m/>
    <m/>
    <n v="1815"/>
    <s v="Gallery"/>
    <x v="0"/>
    <s v="Parma"/>
  </r>
  <r>
    <m/>
    <x v="4"/>
    <s v="Parma"/>
    <s v="3 May 1803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St Michel"/>
    <x v="2"/>
    <s v="Parma"/>
    <s v="May 1796"/>
    <s v="Yes"/>
    <m/>
    <m/>
    <n v="1815"/>
    <s v="Gallery"/>
    <x v="0"/>
    <s v="Parma"/>
  </r>
  <r>
    <s v="Capucines Church"/>
    <x v="2"/>
    <s v="Parma"/>
    <s v="3 May 1803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Museo di Uffici"/>
    <x v="0"/>
    <s v="Florence"/>
  </r>
  <r>
    <s v="Gallery"/>
    <x v="0"/>
    <s v="Modena"/>
    <s v="19 June 1796"/>
    <s v="Yes/Lost"/>
    <m/>
    <m/>
    <n v="1815"/>
    <s v="Disappeared"/>
    <x v="2"/>
    <s v="Lost"/>
  </r>
  <r>
    <s v="Madonna della Steccata"/>
    <x v="2"/>
    <s v="Parma"/>
    <s v="May 1796"/>
    <s v="Yes"/>
    <m/>
    <m/>
    <n v="1815"/>
    <s v="Gallery"/>
    <x v="0"/>
    <s v="Parma"/>
  </r>
  <r>
    <s v="St John the Evangelist"/>
    <x v="2"/>
    <s v="Parma"/>
    <s v="3 May 1803"/>
    <s v="Yes"/>
    <m/>
    <m/>
    <n v="1815"/>
    <s v="Gallery"/>
    <x v="0"/>
    <s v="Parma"/>
  </r>
  <r>
    <s v="St Paul"/>
    <x v="2"/>
    <s v="Parma"/>
    <s v="May 1796"/>
    <s v="Yes"/>
    <m/>
    <m/>
    <n v="1815"/>
    <s v="Gallery"/>
    <x v="0"/>
    <s v="Parma"/>
  </r>
  <r>
    <s v="Pitti Palace"/>
    <x v="1"/>
    <s v="Florence"/>
    <s v="Mar/Apr 1799"/>
    <s v="Yes"/>
    <m/>
    <m/>
    <n v="1815"/>
    <s v="Museo di Uffici"/>
    <x v="0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s v="Brussels"/>
    <n v="1801"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Chiesa dei Ereminati"/>
    <x v="2"/>
    <s v="Parma"/>
    <s v="3 May 1803"/>
    <s v="Yes"/>
    <m/>
    <m/>
    <n v="1815"/>
    <s v="Gallery"/>
    <x v="0"/>
    <s v="Parm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Dome"/>
    <x v="2"/>
    <s v="Pisa"/>
    <n v="1812"/>
    <s v="Yes"/>
    <m/>
    <m/>
    <n v="1815"/>
    <s v="Dome"/>
    <x v="3"/>
    <s v="Pisa"/>
  </r>
  <r>
    <s v="Gallery"/>
    <x v="0"/>
    <s v="Modena"/>
    <s v="19 June 1796"/>
    <s v="Yes"/>
    <m/>
    <m/>
    <n v="1815"/>
    <s v="Gallery"/>
    <x v="0"/>
    <s v="Modena"/>
  </r>
  <r>
    <s v="Bell'Aria Castle"/>
    <x v="1"/>
    <s v="Modena"/>
    <s v="29 Oct 1796"/>
    <s v="Yes"/>
    <m/>
    <m/>
    <n v="1815"/>
    <s v="Gallery"/>
    <x v="0"/>
    <s v="Modena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Pitti Palace"/>
    <x v="1"/>
    <s v="Florence"/>
    <s v="Mar/Apr 1799"/>
    <s v="Yes"/>
    <s v="Museum, Bordeaux"/>
    <n v="1801"/>
    <n v="1815"/>
    <s v="Pitti Palace"/>
    <x v="1"/>
    <s v="Florence"/>
  </r>
  <r>
    <s v="Pitti Palace"/>
    <x v="1"/>
    <s v="Florence"/>
    <s v="Mar/Apr 1799"/>
    <s v="Yes"/>
    <m/>
    <m/>
    <n v="1815"/>
    <s v="Pitti Palace"/>
    <x v="1"/>
    <s v="Florence"/>
  </r>
  <r>
    <s v="San Giacomo (deleted)"/>
    <x v="2"/>
    <s v="Savona"/>
    <n v="1811"/>
    <s v="Yes/Lost"/>
    <m/>
    <m/>
    <n v="1815"/>
    <s v="Disappeared"/>
    <x v="2"/>
    <s v="Lost"/>
  </r>
  <r>
    <s v="St Francis (deleted)"/>
    <x v="2"/>
    <s v="Chiavari"/>
    <n v="1811"/>
    <s v="Yes/Lost"/>
    <m/>
    <m/>
    <n v="1815"/>
    <s v="Disappeared"/>
    <x v="2"/>
    <s v="Lost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0">
  <r>
    <s v="Albani"/>
    <s v="1578-1660"/>
    <s v="Gallery"/>
    <x v="0"/>
    <x v="0"/>
    <s v="Feb/Mar 1799"/>
    <s v="Yes"/>
  </r>
  <r>
    <s v="Albani"/>
    <s v="1578-1660"/>
    <s v="Gallery"/>
    <x v="0"/>
    <x v="0"/>
    <s v="Feb/Mar 1799"/>
    <s v="Yes"/>
  </r>
  <r>
    <s v="Albani"/>
    <s v="1578-1660"/>
    <s v="Gallery"/>
    <x v="0"/>
    <x v="0"/>
    <s v="Feb/Mar 1799"/>
    <s v="Yes"/>
  </r>
  <r>
    <s v="Albani"/>
    <s v="1578-1660"/>
    <s v="Gallery"/>
    <x v="0"/>
    <x v="0"/>
    <s v="Feb/Mar 1799"/>
    <s v="Yes"/>
  </r>
  <r>
    <s v="Albani"/>
    <s v="1578-1660"/>
    <s v="Pitti Palace"/>
    <x v="1"/>
    <x v="1"/>
    <s v="Mar/Apr 1799"/>
    <s v="Yes"/>
  </r>
  <r>
    <s v="Albani"/>
    <s v="1578-1660"/>
    <s v="Pitti Palace"/>
    <x v="1"/>
    <x v="1"/>
    <s v="Mar/Apr 1799"/>
    <s v="Yes"/>
  </r>
  <r>
    <s v="Albani"/>
    <s v="1578-1660"/>
    <s v="Gallery"/>
    <x v="0"/>
    <x v="0"/>
    <s v="Feb/Mar 1799"/>
    <s v="No"/>
  </r>
  <r>
    <s v="Albani"/>
    <s v="1578-1660"/>
    <s v="Gallery"/>
    <x v="0"/>
    <x v="0"/>
    <s v="Feb/Mar 1799"/>
    <s v="No"/>
  </r>
  <r>
    <s v="Albertinelli"/>
    <s v="1474-1515"/>
    <s v="Santa Trinita (deleted)"/>
    <x v="2"/>
    <x v="1"/>
    <s v="Feb 1813"/>
    <s v="No"/>
  </r>
  <r>
    <s v="Allegri (Pomponio)"/>
    <s v="1521-1593"/>
    <s v="Benedictine Church of St. Alexander (deleted)"/>
    <x v="2"/>
    <x v="2"/>
    <n v="1811"/>
    <s v="Yes"/>
  </r>
  <r>
    <s v="Allori (Cristofono)"/>
    <s v="1577-1621"/>
    <s v="Pitti Palace"/>
    <x v="1"/>
    <x v="1"/>
    <s v="Mar/Apr 1799"/>
    <s v="Yes"/>
  </r>
  <r>
    <s v="Allori (Cristofono)"/>
    <s v="1577-1621"/>
    <s v="Pitti Palace"/>
    <x v="1"/>
    <x v="1"/>
    <s v="Mar/Apr 1799"/>
    <s v="Yes"/>
  </r>
  <r>
    <s v="Andrea del Sarto"/>
    <s v="1486-1530"/>
    <s v="Pitti Palace"/>
    <x v="1"/>
    <x v="1"/>
    <s v="Mar/Apr 1799"/>
    <s v="Yes"/>
  </r>
  <r>
    <s v="Andrea del Sarto"/>
    <s v="1486-1530"/>
    <s v="Pitti Palace"/>
    <x v="1"/>
    <x v="1"/>
    <s v="Mar/Apr 1799"/>
    <s v="Yes"/>
  </r>
  <r>
    <s v="Andrea del Sarto"/>
    <s v="1486-1530"/>
    <s v="Pitti Palace"/>
    <x v="1"/>
    <x v="1"/>
    <s v="Mar/Apr 1799"/>
    <s v="Yes"/>
  </r>
  <r>
    <s v="Andrea Sacchi"/>
    <s v="1599-1661"/>
    <s v="Gallery"/>
    <x v="0"/>
    <x v="3"/>
    <s v="22 May 1796"/>
    <s v="Yes"/>
  </r>
  <r>
    <s v="Badalocchi"/>
    <s v="1581-1647"/>
    <s v="Capucines Church"/>
    <x v="2"/>
    <x v="2"/>
    <s v="3 May 1803"/>
    <s v="Yes"/>
  </r>
  <r>
    <s v="Badalocchi"/>
    <s v="1581-1647"/>
    <s v="Eglise des Carmes-Chausses (deleted)"/>
    <x v="2"/>
    <x v="2"/>
    <n v="1811"/>
    <s v="Yes"/>
  </r>
  <r>
    <s v="Badalocchi"/>
    <s v="1581-1647"/>
    <m/>
    <x v="3"/>
    <x v="2"/>
    <s v="3 May 1803"/>
    <s v="No"/>
  </r>
  <r>
    <s v="Barocci"/>
    <s v="1528-1612"/>
    <s v="Pitti Palace"/>
    <x v="1"/>
    <x v="1"/>
    <s v="Mar/Apr 1799"/>
    <s v="Yes"/>
  </r>
  <r>
    <s v="Barocci"/>
    <s v="1528-1612"/>
    <s v="Pitti Palace"/>
    <x v="1"/>
    <x v="1"/>
    <s v="Mar/Apr 1799"/>
    <s v="Yes"/>
  </r>
  <r>
    <s v="Barocci"/>
    <s v="1528-1614"/>
    <s v="Gallery"/>
    <x v="0"/>
    <x v="3"/>
    <s v="22 May 1796"/>
    <s v="No"/>
  </r>
  <r>
    <s v="Bartolommeo Capponi"/>
    <s v="1660-1680"/>
    <s v="San Savli (deleted)"/>
    <x v="2"/>
    <x v="1"/>
    <n v="1811"/>
    <s v="No"/>
  </r>
  <r>
    <s v="Beccafumi"/>
    <s v="1486-1549"/>
    <s v="Church of Christ and Mary (deleted)"/>
    <x v="2"/>
    <x v="4"/>
    <n v="1811"/>
    <s v="Yes/Lost"/>
  </r>
  <r>
    <s v="Bianchi Ferrari"/>
    <s v="1447-1510"/>
    <s v="Church of the Augustines of San Quintino (deleted)"/>
    <x v="2"/>
    <x v="2"/>
    <n v="1811"/>
    <s v="No"/>
  </r>
  <r>
    <s v="Bonifazio de Pitati"/>
    <s v="1487-1553"/>
    <s v="Pitti Palace"/>
    <x v="1"/>
    <x v="1"/>
    <s v="Mar/Apr 1799"/>
    <s v="Lost"/>
  </r>
  <r>
    <s v="Bonifazio de Pitati"/>
    <s v="1487-1553"/>
    <s v="Pitti Palace"/>
    <x v="1"/>
    <x v="1"/>
    <s v="Mar/Apr 1799"/>
    <s v="Lost"/>
  </r>
  <r>
    <s v="Bordone"/>
    <s v="1500-1571"/>
    <s v="Pitti Palace"/>
    <x v="1"/>
    <x v="1"/>
    <s v="Mar/Apr 1799"/>
    <s v="Yes"/>
  </r>
  <r>
    <s v="Boselli"/>
    <s v="1495-1527"/>
    <s v="Capucines Convent (deleted)"/>
    <x v="2"/>
    <x v="2"/>
    <n v="1811"/>
    <s v="No"/>
  </r>
  <r>
    <s v="Botticelli"/>
    <s v="1445-1510"/>
    <s v="Church (deleted convent)"/>
    <x v="2"/>
    <x v="1"/>
    <n v="1811"/>
    <s v="No"/>
  </r>
  <r>
    <s v="Brea"/>
    <s v="1443-1520"/>
    <s v="San Giacomo (deleted)"/>
    <x v="2"/>
    <x v="5"/>
    <n v="1811"/>
    <s v="Yes"/>
  </r>
  <r>
    <s v="Bronzino"/>
    <s v="1503-1572"/>
    <s v="Church of the Holy Spirit"/>
    <x v="2"/>
    <x v="1"/>
    <n v="1813"/>
    <s v="No"/>
  </r>
  <r>
    <s v="Buonarroti (Michelangelo)"/>
    <s v="1475-1564"/>
    <s v="Pitti Palace"/>
    <x v="1"/>
    <x v="1"/>
    <s v="Mar/Apr 1799"/>
    <s v="Yes"/>
  </r>
  <r>
    <s v="Burrini"/>
    <s v="1656-1727"/>
    <s v="Gallery"/>
    <x v="0"/>
    <x v="3"/>
    <s v="25 Oct 1796"/>
    <s v="No"/>
  </r>
  <r>
    <s v="Cambiaso"/>
    <s v="1527-1585"/>
    <s v="Church of Christ and Mary (deleted)"/>
    <x v="2"/>
    <x v="4"/>
    <n v="1811"/>
    <s v="Yes/Lost"/>
  </r>
  <r>
    <s v="Caravaggio"/>
    <s v="1571-1611"/>
    <s v="Gallery"/>
    <x v="0"/>
    <x v="3"/>
    <s v="25 Oct 1796"/>
    <s v="No"/>
  </r>
  <r>
    <s v="Caravaggio"/>
    <s v="1571-1610"/>
    <m/>
    <x v="3"/>
    <x v="6"/>
    <s v="8 July 1796"/>
    <s v="No/Lost"/>
  </r>
  <r>
    <s v="Carracci (Agostino)"/>
    <s v="1557-1604"/>
    <s v="St Paul Convent"/>
    <x v="2"/>
    <x v="2"/>
    <s v="May 1796"/>
    <s v="Yes"/>
  </r>
  <r>
    <s v="Carracci (Annibale)"/>
    <s v="1560-1618"/>
    <s v="Capucines Church"/>
    <x v="2"/>
    <x v="2"/>
    <s v="May 1796"/>
    <s v="Yes"/>
  </r>
  <r>
    <s v="Carracci (Annibale)"/>
    <s v="1560-1614"/>
    <s v="Gallery"/>
    <x v="0"/>
    <x v="3"/>
    <s v="25 Oct 1796"/>
    <s v="Yes"/>
  </r>
  <r>
    <s v="Carracci (Annibale)"/>
    <s v="1560-1615"/>
    <s v="Gallery"/>
    <x v="0"/>
    <x v="3"/>
    <s v="25 Oct 1796"/>
    <s v="Yes"/>
  </r>
  <r>
    <s v="Carracci (Annibale)"/>
    <s v="1560-1616"/>
    <s v="Gallery"/>
    <x v="0"/>
    <x v="3"/>
    <s v="25 Oct 1796"/>
    <s v="Yes"/>
  </r>
  <r>
    <s v="Carracci (Annibale)"/>
    <s v="1560-1617"/>
    <s v="Gallery"/>
    <x v="0"/>
    <x v="3"/>
    <s v="25 Oct 1796"/>
    <s v="Yes"/>
  </r>
  <r>
    <s v="Carracci (Annibale)"/>
    <s v="1560-1613"/>
    <s v="Gallery"/>
    <x v="0"/>
    <x v="3"/>
    <s v="19 June 1796"/>
    <s v="No"/>
  </r>
  <r>
    <s v="Carracci (Annibale)"/>
    <s v="1560-1611"/>
    <s v="Pitti Palace"/>
    <x v="1"/>
    <x v="1"/>
    <s v="Mar/Apr 1799"/>
    <s v="Lost"/>
  </r>
  <r>
    <s v="Carracci (Ludovico)"/>
    <s v="1555-1624"/>
    <s v="Cathedral"/>
    <x v="2"/>
    <x v="7"/>
    <s v="May 1796"/>
    <s v="Yes"/>
  </r>
  <r>
    <s v="Carracci (Ludovico)"/>
    <s v="1555-1625"/>
    <s v="Cathedral"/>
    <x v="2"/>
    <x v="7"/>
    <s v="May 1796"/>
    <s v="Yes"/>
  </r>
  <r>
    <s v="Carracci (Ludovico)"/>
    <s v="1555-1622"/>
    <s v="Gallery"/>
    <x v="0"/>
    <x v="3"/>
    <s v="25 Oct 1796"/>
    <s v="No"/>
  </r>
  <r>
    <s v="Carracci (Ludovico)"/>
    <s v="1555-1623"/>
    <s v="Gallery"/>
    <x v="0"/>
    <x v="3"/>
    <s v="25 Oct 1796"/>
    <s v="No"/>
  </r>
  <r>
    <s v="Castagno"/>
    <s v="1423-1457"/>
    <s v="St Francis (deleted)"/>
    <x v="2"/>
    <x v="8"/>
    <n v="1811"/>
    <s v="Yes/Lost"/>
  </r>
  <r>
    <s v="Castagno"/>
    <s v="1423-1459"/>
    <s v="Church (deleted convent)"/>
    <x v="2"/>
    <x v="1"/>
    <n v="1811"/>
    <s v="No"/>
  </r>
  <r>
    <s v="Castagno"/>
    <s v="1423-1458"/>
    <s v="Campo-Santa (from a deleted convent)"/>
    <x v="2"/>
    <x v="9"/>
    <n v="1811"/>
    <s v="No/Lost"/>
  </r>
  <r>
    <s v="Castelli"/>
    <s v="1625-1659"/>
    <s v="St Philip (from a deleted convent)"/>
    <x v="2"/>
    <x v="4"/>
    <n v="1811"/>
    <s v="Yes/Lost"/>
  </r>
  <r>
    <s v="Cavaliere delle Pomerance"/>
    <s v="1552-1626"/>
    <s v="Gallery"/>
    <x v="0"/>
    <x v="3"/>
    <s v="25 Oct 1796"/>
    <s v="Yes"/>
  </r>
  <r>
    <s v="Cimabue"/>
    <s v="1240-1303"/>
    <s v="St Francis (deleted)"/>
    <x v="2"/>
    <x v="9"/>
    <n v="1811"/>
    <s v="No"/>
  </r>
  <r>
    <s v="Corregio"/>
    <s v="1494-1534"/>
    <s v="Academy of Fine Arts"/>
    <x v="4"/>
    <x v="2"/>
    <s v="May 1796"/>
    <s v="Yes"/>
  </r>
  <r>
    <s v="Corregio"/>
    <s v="1494-1536"/>
    <m/>
    <x v="3"/>
    <x v="2"/>
    <s v="May 1796"/>
    <s v="Yes"/>
  </r>
  <r>
    <s v="Corregio"/>
    <s v="1494-1537"/>
    <m/>
    <x v="3"/>
    <x v="2"/>
    <s v="May 1796"/>
    <s v="Yes"/>
  </r>
  <r>
    <s v="Corregio"/>
    <s v="1494-1538"/>
    <m/>
    <x v="3"/>
    <x v="2"/>
    <s v="May 1796"/>
    <s v="Yes"/>
  </r>
  <r>
    <s v="Corregio"/>
    <s v="1494-1535"/>
    <s v="Pitti Palace"/>
    <x v="1"/>
    <x v="1"/>
    <s v="Mar/Apr 1799"/>
    <s v="Yes"/>
  </r>
  <r>
    <s v="Credi"/>
    <s v="1459-1537"/>
    <s v="Santa Maria Maddalena dei Pazzi (deleted)"/>
    <x v="2"/>
    <x v="1"/>
    <n v="1811"/>
    <s v="No"/>
  </r>
  <r>
    <s v="Dolci"/>
    <s v="1616-1686"/>
    <s v="Pitti Palace"/>
    <x v="1"/>
    <x v="1"/>
    <s v="Mar/Apr 1799"/>
    <s v="Yes"/>
  </r>
  <r>
    <s v="Dolci"/>
    <s v="1616-1687"/>
    <s v="Pitti Palace"/>
    <x v="1"/>
    <x v="1"/>
    <s v="Mar/Apr 1799"/>
    <s v="Yes"/>
  </r>
  <r>
    <s v="Dosso Dossi (Giovanni di Nicolo Luteri"/>
    <s v="1490-1542"/>
    <s v="Gallery"/>
    <x v="0"/>
    <x v="3"/>
    <s v="22 May 1796"/>
    <s v="Yes"/>
  </r>
  <r>
    <s v="Fasolo"/>
    <s v="1489-1526"/>
    <s v="St Francis (deleted)"/>
    <x v="2"/>
    <x v="10"/>
    <n v="1811"/>
    <s v="No/Lost"/>
  </r>
  <r>
    <s v="Fiamminghino"/>
    <s v="1575-1640"/>
    <s v="San Quintino"/>
    <x v="2"/>
    <x v="2"/>
    <s v="3 May 1803"/>
    <s v="Yes"/>
  </r>
  <r>
    <s v="Fra Angelico"/>
    <s v="1395-1455"/>
    <s v="St Dominic"/>
    <x v="2"/>
    <x v="11"/>
    <n v="1811"/>
    <s v="No"/>
  </r>
  <r>
    <s v="Fra Bartolommeo "/>
    <s v="1472-1517"/>
    <s v="Pitti Palace"/>
    <x v="1"/>
    <x v="1"/>
    <s v="Mar/Apr 1799"/>
    <s v="Yes"/>
  </r>
  <r>
    <s v="Fra Bartolommeo "/>
    <s v="1472-1517"/>
    <s v="Pitti Palace"/>
    <x v="1"/>
    <x v="1"/>
    <s v="Mar/Apr 1799"/>
    <s v="Yes"/>
  </r>
  <r>
    <s v="Fra Filippo Lippi"/>
    <s v="1406-1470"/>
    <s v="Santa Spirito"/>
    <x v="2"/>
    <x v="1"/>
    <s v="Feb 1813"/>
    <s v="No"/>
  </r>
  <r>
    <s v="Fra Filippo Lippi"/>
    <s v="1406-1469"/>
    <m/>
    <x v="3"/>
    <x v="12"/>
    <n v="1811"/>
    <s v="No"/>
  </r>
  <r>
    <s v="Gaddi"/>
    <s v="1300-1366"/>
    <s v="Sainte-Marie-des-Anges"/>
    <x v="2"/>
    <x v="1"/>
    <n v="1813"/>
    <s v="No"/>
  </r>
  <r>
    <s v="Garofalo (Benvenuto Tisi)"/>
    <s v="1481-1560"/>
    <s v="Gallery"/>
    <x v="0"/>
    <x v="3"/>
    <s v="22 May 1796"/>
    <s v="Yes"/>
  </r>
  <r>
    <s v="Garofalo (Benvenuto Tisi)"/>
    <s v="1481-1561"/>
    <s v="Gallery"/>
    <x v="0"/>
    <x v="0"/>
    <n v="1801"/>
    <s v="Yes"/>
  </r>
  <r>
    <s v="Gennaro"/>
    <s v="1637-1689"/>
    <s v="Gallery"/>
    <x v="0"/>
    <x v="3"/>
    <s v="25 Oct 1796"/>
    <s v="Yes/Lost"/>
  </r>
  <r>
    <s v="Gentile da Fabriano"/>
    <s v="1360-1427"/>
    <s v="Santa Trinita (deleted)"/>
    <x v="2"/>
    <x v="1"/>
    <n v="1811"/>
    <s v="No"/>
  </r>
  <r>
    <s v="Ghirlandaio, Benedetto"/>
    <s v="1458-1497"/>
    <s v="Santo-Spirito"/>
    <x v="2"/>
    <x v="1"/>
    <n v="1813"/>
    <s v="No"/>
  </r>
  <r>
    <s v="Ghirlandaio, Domenico"/>
    <s v="1449-1495"/>
    <s v="Santa Maria Maddalena dei Pazzi"/>
    <x v="2"/>
    <x v="1"/>
    <n v="1811"/>
    <s v="No"/>
  </r>
  <r>
    <s v="Ghisoni"/>
    <s v="1505-1575"/>
    <s v="Cathedral"/>
    <x v="2"/>
    <x v="3"/>
    <s v="24 Feb 1797"/>
    <s v="No/Lost"/>
  </r>
  <r>
    <s v="Giorgione"/>
    <s v="1470-1510"/>
    <s v="Pitti Palace"/>
    <x v="1"/>
    <x v="1"/>
    <s v="Mar/Apr 1799"/>
    <s v="Yes"/>
  </r>
  <r>
    <s v="Giorgione"/>
    <s v="1470-1511"/>
    <s v="Pitti Palace"/>
    <x v="1"/>
    <x v="1"/>
    <s v="Mar/Apr 1799"/>
    <s v="Yes"/>
  </r>
  <r>
    <s v="Giotto di Bondone"/>
    <s v="1266-1337"/>
    <s v="Convent of San Francesco (deleted)"/>
    <x v="2"/>
    <x v="9"/>
    <n v="1811"/>
    <s v="No"/>
  </r>
  <r>
    <s v="Giovanni di San Giovanni"/>
    <s v="1592-1636"/>
    <s v="Pitti Palace"/>
    <x v="1"/>
    <x v="1"/>
    <s v="Mar/Apr 1799"/>
    <s v="Yes"/>
  </r>
  <r>
    <s v="Giovanni-Battista Casone"/>
    <s v="1610-1686"/>
    <s v="St Francis (deleted)"/>
    <x v="2"/>
    <x v="13"/>
    <n v="1811"/>
    <s v="Yes/Lost"/>
  </r>
  <r>
    <s v="Giovanni-Battista Cima"/>
    <s v="1460-1517"/>
    <s v="Cathedral"/>
    <x v="2"/>
    <x v="2"/>
    <s v="3 May 1803"/>
    <s v="Yes"/>
  </r>
  <r>
    <s v="Giovanni-Battista Cima"/>
    <s v="1460-1518"/>
    <s v="St Dominic (deleted)"/>
    <x v="2"/>
    <x v="2"/>
    <n v="1811"/>
    <s v="No"/>
  </r>
  <r>
    <s v="Giovanni-Battista Paggi"/>
    <s v="1554-1627"/>
    <s v="S Francesco di Paulo (deleted)"/>
    <x v="2"/>
    <x v="4"/>
    <n v="1811"/>
    <s v="Yes"/>
  </r>
  <r>
    <s v="Girolamo Bonini"/>
    <s v="(1660)-1680"/>
    <s v="Gallery"/>
    <x v="0"/>
    <x v="3"/>
    <s v="25 Oct 1796"/>
    <s v="No"/>
  </r>
  <r>
    <s v="Giulio Romano"/>
    <s v="1499-1548"/>
    <s v="Gallery"/>
    <x v="0"/>
    <x v="3"/>
    <s v="25 Oct 1796"/>
    <s v="Yes/Lost"/>
  </r>
  <r>
    <s v="Giulio Romano"/>
    <s v="1499-1549"/>
    <s v="Pitti Palace"/>
    <x v="1"/>
    <x v="1"/>
    <s v="Mar/Apr 1799"/>
    <s v="Yes"/>
  </r>
  <r>
    <s v="Giulio Romano"/>
    <s v="1499-1550"/>
    <s v="Pitti Palace"/>
    <x v="1"/>
    <x v="1"/>
    <s v="Mar/Apr 1799"/>
    <s v="Yes"/>
  </r>
  <r>
    <s v="Giulio Romano"/>
    <s v="1499-1551"/>
    <s v="Pitti Palace"/>
    <x v="1"/>
    <x v="1"/>
    <s v="Mar/Apr 1799"/>
    <s v="Yes"/>
  </r>
  <r>
    <s v="Giulio Romano"/>
    <s v="1499-1552"/>
    <s v="Pitti Palace"/>
    <x v="1"/>
    <x v="1"/>
    <s v="Mar/Apr 1799"/>
    <s v="Yes"/>
  </r>
  <r>
    <s v="Giulio Romano"/>
    <s v="1499-1553"/>
    <s v="St Etienne"/>
    <x v="2"/>
    <x v="4"/>
    <s v="Apr 1812"/>
    <s v="Yes"/>
  </r>
  <r>
    <s v="Giulio Romano"/>
    <s v="1499-1546"/>
    <s v="Gallery"/>
    <x v="0"/>
    <x v="3"/>
    <s v="25 Oct 1796"/>
    <s v="No"/>
  </r>
  <r>
    <s v="Giulio Romano"/>
    <s v="1499-1547"/>
    <s v="Gallery"/>
    <x v="0"/>
    <x v="3"/>
    <s v="25 Oct 1796"/>
    <s v="No/Lost"/>
  </r>
  <r>
    <s v="Giuseppe Nogari"/>
    <s v="1699-1763"/>
    <s v="Gallery"/>
    <x v="0"/>
    <x v="3"/>
    <s v="25 Oct 1796"/>
    <s v="No/Lost"/>
  </r>
  <r>
    <s v="Gozzoli"/>
    <s v="1420-1497"/>
    <s v="Dome"/>
    <x v="2"/>
    <x v="9"/>
    <n v="1811"/>
    <s v="No"/>
  </r>
  <r>
    <s v="Guercino"/>
    <s v="1591-1681"/>
    <s v="Capucines Church"/>
    <x v="2"/>
    <x v="2"/>
    <s v="3 May 1803"/>
    <s v="Yes"/>
  </r>
  <r>
    <s v="Guercino"/>
    <s v="1591-1685"/>
    <s v="Gallery"/>
    <x v="0"/>
    <x v="3"/>
    <s v="22 May 1796"/>
    <s v="Yes"/>
  </r>
  <r>
    <s v="Guercino"/>
    <s v="1591-1687"/>
    <s v="Gallery"/>
    <x v="0"/>
    <x v="3"/>
    <s v="22 May 1796"/>
    <s v="Yes"/>
  </r>
  <r>
    <s v="Guercino"/>
    <s v="1591-1689"/>
    <s v="Gallery"/>
    <x v="0"/>
    <x v="3"/>
    <s v="22 May 1796"/>
    <s v="Yes"/>
  </r>
  <r>
    <s v="Guercino"/>
    <s v="1591-1690"/>
    <s v="Gallery"/>
    <x v="0"/>
    <x v="3"/>
    <s v="25 Oct 1796"/>
    <s v="Yes"/>
  </r>
  <r>
    <s v="Guercino"/>
    <s v="1591-1682"/>
    <s v="Gallery"/>
    <x v="0"/>
    <x v="3"/>
    <s v="19 June 1796"/>
    <s v="No"/>
  </r>
  <r>
    <s v="Guercino"/>
    <s v="1591-1683"/>
    <s v="Gallery"/>
    <x v="0"/>
    <x v="3"/>
    <s v="19 June 1796"/>
    <s v="No/Lost"/>
  </r>
  <r>
    <s v="Guercino"/>
    <s v="1591-1684"/>
    <s v="Gallery"/>
    <x v="0"/>
    <x v="3"/>
    <s v="19 June 1796"/>
    <s v="No"/>
  </r>
  <r>
    <s v="Guercino"/>
    <s v="1591-1686"/>
    <s v="Gallery"/>
    <x v="0"/>
    <x v="3"/>
    <s v="22 May 1796"/>
    <s v="No"/>
  </r>
  <r>
    <s v="Guercino"/>
    <s v="1591-1688"/>
    <s v="Gallery"/>
    <x v="0"/>
    <x v="3"/>
    <s v="22 May 1796"/>
    <s v="No"/>
  </r>
  <r>
    <s v="Guercino"/>
    <s v="1591-1691"/>
    <s v="Gallery"/>
    <x v="0"/>
    <x v="3"/>
    <s v="25 Oct 1796"/>
    <s v="No"/>
  </r>
  <r>
    <s v="Guercino"/>
    <s v="1591-1692"/>
    <s v="Gallery"/>
    <x v="0"/>
    <x v="3"/>
    <s v="25 Oct 1796"/>
    <s v="No"/>
  </r>
  <r>
    <s v="Guercino"/>
    <s v="1591-1693"/>
    <s v="Gallery"/>
    <x v="0"/>
    <x v="3"/>
    <s v="25 Oct 1796"/>
    <s v="No"/>
  </r>
  <r>
    <s v="Guercino"/>
    <s v="1591-1694"/>
    <s v="Gallery"/>
    <x v="0"/>
    <x v="3"/>
    <s v="25 Oct 1796"/>
    <s v="No/Lost"/>
  </r>
  <r>
    <s v="Guercino"/>
    <s v="1591-1695"/>
    <s v="Gallery"/>
    <x v="0"/>
    <x v="3"/>
    <s v="25 Oct 1796"/>
    <s v="No"/>
  </r>
  <r>
    <s v="Guercino"/>
    <s v="1591-1696"/>
    <m/>
    <x v="3"/>
    <x v="2"/>
    <s v="May 1796"/>
    <s v="No/Lost"/>
  </r>
  <r>
    <s v="Guido Reni"/>
    <s v="1575-1650"/>
    <s v="Gallery"/>
    <x v="0"/>
    <x v="3"/>
    <s v="25 Oct 1796"/>
    <s v="Yes/Lost"/>
  </r>
  <r>
    <s v="Guido Reni"/>
    <s v="1575-1647"/>
    <s v="Gallery"/>
    <x v="0"/>
    <x v="3"/>
    <s v="22 May 1796"/>
    <s v="Yes"/>
  </r>
  <r>
    <s v="Guido Reni"/>
    <s v="1575-1653"/>
    <s v="Gallery"/>
    <x v="0"/>
    <x v="0"/>
    <s v="Feb/Mar 1799"/>
    <s v="Yes"/>
  </r>
  <r>
    <s v="Guido Reni"/>
    <s v="1575-1655"/>
    <s v="Pitti Palace"/>
    <x v="1"/>
    <x v="1"/>
    <s v="Mar/Apr 1799"/>
    <s v="Yes"/>
  </r>
  <r>
    <s v="Guido Reni"/>
    <s v="1575-1648"/>
    <s v="Gallery"/>
    <x v="0"/>
    <x v="3"/>
    <s v="25 Oct 1796"/>
    <s v="No"/>
  </r>
  <r>
    <s v="Guido Reni"/>
    <s v="1575-1649"/>
    <s v="Gallery"/>
    <x v="0"/>
    <x v="3"/>
    <s v="25 Oct 1796"/>
    <s v="No"/>
  </r>
  <r>
    <s v="Guido Reni"/>
    <s v="1575-1652"/>
    <s v="Gallery"/>
    <x v="0"/>
    <x v="0"/>
    <s v="Feb/Mar 1799"/>
    <s v="No"/>
  </r>
  <r>
    <s v="Guido Reni"/>
    <s v="1575-1654"/>
    <s v="Gallery"/>
    <x v="0"/>
    <x v="0"/>
    <s v="Feb/Mar 1799"/>
    <s v="No"/>
  </r>
  <r>
    <s v="Il Gentileschi"/>
    <s v="1562-1646"/>
    <s v="Gallery"/>
    <x v="0"/>
    <x v="0"/>
    <s v="Feb/Mar 1799"/>
    <s v="Yes"/>
  </r>
  <r>
    <s v="Il Soiaro (Bernardino Gatti)"/>
    <s v="1495-1576"/>
    <m/>
    <x v="3"/>
    <x v="2"/>
    <s v="3 May 1803"/>
    <s v="No/Lost"/>
  </r>
  <r>
    <s v="Jacopo da Empoli"/>
    <s v="1551-1640"/>
    <s v="Church (deleted convent)"/>
    <x v="2"/>
    <x v="1"/>
    <n v="1813"/>
    <s v="No"/>
  </r>
  <r>
    <s v="Lanfranco"/>
    <s v="1581-1647"/>
    <s v="Ognissanti"/>
    <x v="2"/>
    <x v="2"/>
    <s v="3 May 1803"/>
    <s v="Yes"/>
  </r>
  <r>
    <s v="Lanfranco"/>
    <s v="1581-1648"/>
    <s v="Cathedral"/>
    <x v="2"/>
    <x v="2"/>
    <s v="3 May 1803"/>
    <s v="No"/>
  </r>
  <r>
    <s v="Lanfranco"/>
    <s v="1581-1649"/>
    <s v="Cathedral"/>
    <x v="2"/>
    <x v="2"/>
    <s v="3 May 1803"/>
    <s v="No/Lost"/>
  </r>
  <r>
    <s v="Lazzari (Donato Bramante)"/>
    <s v="1444-1514"/>
    <s v="Gallery"/>
    <x v="0"/>
    <x v="0"/>
    <s v="Feb/Mar 1799"/>
    <s v="Yes"/>
  </r>
  <r>
    <s v="Lippi, Filippino"/>
    <s v="1457-1504"/>
    <s v="St Theodore (deleted)"/>
    <x v="2"/>
    <x v="4"/>
    <n v="1811"/>
    <s v="Yes"/>
  </r>
  <r>
    <s v="Lo Spagnuolo"/>
    <s v="1665-1747"/>
    <s v="St Roch"/>
    <x v="2"/>
    <x v="2"/>
    <s v="3 May 1803"/>
    <s v="Yes"/>
  </r>
  <r>
    <s v="Lo Spagnuolo"/>
    <s v="1665-1748"/>
    <m/>
    <x v="3"/>
    <x v="2"/>
    <s v="3 May 1803"/>
    <s v="No/Lost"/>
  </r>
  <r>
    <s v="Lodovico Cardi"/>
    <s v="1559-1613"/>
    <s v="Pitti Palace"/>
    <x v="1"/>
    <x v="1"/>
    <s v="Mar/Apr 1799"/>
    <s v="Yes"/>
  </r>
  <r>
    <s v="Lodovico Lana"/>
    <s v="1597-1646"/>
    <s v="Gallery"/>
    <x v="0"/>
    <x v="3"/>
    <s v="22 May 1796"/>
    <s v="Yes"/>
  </r>
  <r>
    <s v="Lodovico Lana"/>
    <s v="1597-1646"/>
    <s v="Gallery"/>
    <x v="0"/>
    <x v="3"/>
    <s v="25 Oct 1796"/>
    <s v="Yes"/>
  </r>
  <r>
    <s v="Lorenzo Fasolo"/>
    <s v="1463-1518"/>
    <s v="San Giacomo (deleted)"/>
    <x v="2"/>
    <x v="5"/>
    <n v="1811"/>
    <s v="No"/>
  </r>
  <r>
    <s v="Lorenzo Sabbatini"/>
    <s v="1533-1577"/>
    <s v="Gallery"/>
    <x v="0"/>
    <x v="0"/>
    <n v="1801"/>
    <s v="No"/>
  </r>
  <r>
    <s v="Machiavelli, Zanobi de'"/>
    <s v="1418-1479"/>
    <s v="Santa Croce (deleted)"/>
    <x v="2"/>
    <x v="14"/>
    <n v="1811"/>
    <s v="No"/>
  </r>
  <r>
    <s v="Mazone"/>
    <s v="1453-1511"/>
    <s v="Eglise des Recollets (deleted)"/>
    <x v="2"/>
    <x v="5"/>
    <n v="1811"/>
    <s v="No/Lost"/>
  </r>
  <r>
    <s v="Mazone"/>
    <s v="1453-1510"/>
    <s v="Family Chapel of Sixtus IV"/>
    <x v="2"/>
    <x v="5"/>
    <n v="1812"/>
    <s v="No"/>
  </r>
  <r>
    <s v="Mazzola"/>
    <s v="1476-1545"/>
    <m/>
    <x v="3"/>
    <x v="2"/>
    <s v="3 May 1803"/>
    <s v="No"/>
  </r>
  <r>
    <s v="Mazzolino"/>
    <s v="1480-1531"/>
    <s v="Academy of Fine Arts"/>
    <x v="4"/>
    <x v="2"/>
    <s v="May 1796"/>
    <s v="Yes"/>
  </r>
  <r>
    <s v="Mazzolino"/>
    <s v="1480-1529"/>
    <s v="St. Francis"/>
    <x v="2"/>
    <x v="2"/>
    <s v="3 May 1803"/>
    <s v="Yes"/>
  </r>
  <r>
    <s v="Mazzolino"/>
    <s v="1480-1528"/>
    <m/>
    <x v="3"/>
    <x v="2"/>
    <s v="3 May 1803"/>
    <s v="No/Lost"/>
  </r>
  <r>
    <s v="Mazzolino"/>
    <s v="1480-1530"/>
    <m/>
    <x v="3"/>
    <x v="2"/>
    <s v="3 May 1803"/>
    <s v="No"/>
  </r>
  <r>
    <s v="Michelangelo de Lucca"/>
    <s v="1491-1554"/>
    <s v="Carmine Church"/>
    <x v="2"/>
    <x v="2"/>
    <s v="3 May 1803"/>
    <s v="Yes"/>
  </r>
  <r>
    <s v="Michelangelo de Lucca"/>
    <s v="1491-1556"/>
    <m/>
    <x v="3"/>
    <x v="2"/>
    <s v="3 May 1803"/>
    <s v="Yes"/>
  </r>
  <r>
    <s v="Michelangelo de Lucca"/>
    <s v="1491-1555"/>
    <s v="St Etienne"/>
    <x v="2"/>
    <x v="2"/>
    <s v="3 May 1803"/>
    <s v="No"/>
  </r>
  <r>
    <s v="Moroni"/>
    <s v="1520-1578"/>
    <s v="Pitti Palace"/>
    <x v="1"/>
    <x v="1"/>
    <s v="Mar/Apr 1799"/>
    <s v="Yes"/>
  </r>
  <r>
    <s v="Moroni"/>
    <s v="1520-1579"/>
    <s v="Pitti Palace"/>
    <x v="1"/>
    <x v="1"/>
    <s v="Mar/Apr 1799"/>
    <s v="Yes"/>
  </r>
  <r>
    <s v="Orcagna (Andrea di Cione) "/>
    <s v="1343-1368"/>
    <s v="Chapel of Campo-Sarto"/>
    <x v="2"/>
    <x v="9"/>
    <n v="1811"/>
    <s v="No"/>
  </r>
  <r>
    <s v="Orsi da Novellara"/>
    <s v="1511-1587"/>
    <s v="St Michel"/>
    <x v="2"/>
    <x v="2"/>
    <s v="May 1796"/>
    <s v="Yes"/>
  </r>
  <r>
    <s v="Panfilo Nuvolone"/>
    <s v="1581-1652"/>
    <s v="Capucines Church"/>
    <x v="2"/>
    <x v="2"/>
    <s v="3 May 1803"/>
    <s v="Yes"/>
  </r>
  <r>
    <s v="Panfilo Nuvolone"/>
    <s v="1581-1651"/>
    <s v="Gallery"/>
    <x v="0"/>
    <x v="0"/>
    <s v="Feb/Mar 1799"/>
    <s v="No"/>
  </r>
  <r>
    <s v="Parmigianino"/>
    <s v="1503-1541"/>
    <s v="Pitti Palace"/>
    <x v="1"/>
    <x v="1"/>
    <s v="Mar/Apr 1799"/>
    <s v="Yes"/>
  </r>
  <r>
    <s v="Perugino"/>
    <s v="1446-1546"/>
    <s v="Pitti Palace"/>
    <x v="1"/>
    <x v="1"/>
    <s v="Mar/Apr 1799"/>
    <s v="Yes"/>
  </r>
  <r>
    <s v="Pesellino"/>
    <s v="1422-1457"/>
    <m/>
    <x v="3"/>
    <x v="1"/>
    <s v="Feb 1813"/>
    <s v="No"/>
  </r>
  <r>
    <s v="Piero di Lorenzo"/>
    <s v="1462-1521"/>
    <s v="San Girolamo e San Francesco sulla Costa (deleted)"/>
    <x v="2"/>
    <x v="1"/>
    <n v="1813"/>
    <s v="No"/>
  </r>
  <r>
    <s v="Ponte, Jacopo da"/>
    <s v="1510-1592"/>
    <m/>
    <x v="3"/>
    <x v="1"/>
    <n v="1806"/>
    <s v="No"/>
  </r>
  <r>
    <s v="Pontormo"/>
    <s v="1494-1557"/>
    <s v="Church of the religious to Ste Anne (deleted)"/>
    <x v="2"/>
    <x v="1"/>
    <n v="1811"/>
    <s v="No"/>
  </r>
  <r>
    <s v="Procaccini"/>
    <s v="1560-1621"/>
    <s v="Gallery"/>
    <x v="0"/>
    <x v="3"/>
    <s v="19 June 1796"/>
    <s v="Yes/Lost"/>
  </r>
  <r>
    <s v="Procaccini"/>
    <s v="1560-1622"/>
    <s v="Madonna della Steccata"/>
    <x v="2"/>
    <x v="2"/>
    <s v="May 1796"/>
    <s v="Yes"/>
  </r>
  <r>
    <s v="Raibolini, Francesco"/>
    <s v="1450-1517"/>
    <s v="St John the Evangelist"/>
    <x v="2"/>
    <x v="2"/>
    <s v="3 May 1803"/>
    <s v="Yes"/>
  </r>
  <r>
    <s v="Raphael"/>
    <s v="1483-1520"/>
    <s v="St Paul"/>
    <x v="2"/>
    <x v="2"/>
    <s v="May 1796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aphael"/>
    <s v="1483-1520"/>
    <s v="Pitti Palace"/>
    <x v="1"/>
    <x v="1"/>
    <s v="Mar/Apr 1799"/>
    <s v="Yes"/>
  </r>
  <r>
    <s v="Ricci"/>
    <s v="1660-1734"/>
    <m/>
    <x v="3"/>
    <x v="2"/>
    <s v="3 May 1803"/>
    <s v="No/Lost"/>
  </r>
  <r>
    <s v="Ricci"/>
    <s v="1660-1734"/>
    <m/>
    <x v="3"/>
    <x v="2"/>
    <s v="3 May 1803"/>
    <s v="No"/>
  </r>
  <r>
    <s v="Rodolfo Grillandaio"/>
    <s v="1482-1557"/>
    <s v="Religious convent of Ripoli (deleted)"/>
    <x v="2"/>
    <x v="15"/>
    <n v="1813"/>
    <s v="No"/>
  </r>
  <r>
    <s v="Rondani"/>
    <s v="1490-1557"/>
    <s v="Chiesa dei Ereminati"/>
    <x v="2"/>
    <x v="2"/>
    <s v="3 May 1803"/>
    <s v="Yes"/>
  </r>
  <r>
    <s v="Rosa, Salvator"/>
    <s v="1615-1675"/>
    <s v="Pitti Palace"/>
    <x v="1"/>
    <x v="1"/>
    <s v="Mar/Apr 1799"/>
    <s v="Yes"/>
  </r>
  <r>
    <s v="Rosa, Salvator"/>
    <s v="1615-1676"/>
    <s v="Pitti Palace"/>
    <x v="1"/>
    <x v="1"/>
    <s v="Mar/Apr 1799"/>
    <s v="Yes"/>
  </r>
  <r>
    <s v="Rosa, Salvator"/>
    <s v="1615-1677"/>
    <s v="Pitti Palace"/>
    <x v="1"/>
    <x v="1"/>
    <s v="Mar/Apr 1799"/>
    <s v="Yes"/>
  </r>
  <r>
    <s v="Rosselli, Cosimo"/>
    <s v="1439-1507"/>
    <s v="Santa Maria dei Pazzi (deleted)"/>
    <x v="2"/>
    <x v="1"/>
    <n v="1811"/>
    <s v="No"/>
  </r>
  <r>
    <s v="Rosselli, Matteo"/>
    <s v="1578-1651"/>
    <s v="X. Fabre"/>
    <x v="2"/>
    <x v="1"/>
    <n v="1806"/>
    <s v="No"/>
  </r>
  <r>
    <s v="Sacchi, Pier-Francesco"/>
    <s v="1485-1528"/>
    <s v="San Ugo (deleted)"/>
    <x v="2"/>
    <x v="4"/>
    <n v="1811"/>
    <s v="No"/>
  </r>
  <r>
    <s v="Schedone, Bartolommeo"/>
    <s v="1578-1615"/>
    <s v="Academy"/>
    <x v="4"/>
    <x v="2"/>
    <s v="May 1796"/>
    <s v="No"/>
  </r>
  <r>
    <s v="School of Caravaggio"/>
    <s v="16-17th century"/>
    <s v="Gallery"/>
    <x v="0"/>
    <x v="3"/>
    <s v="25 Oct 1796"/>
    <s v="No"/>
  </r>
  <r>
    <s v="School of Correggio"/>
    <s v="14-15th century"/>
    <s v="Capucines Church"/>
    <x v="2"/>
    <x v="5"/>
    <n v="1811"/>
    <s v="No"/>
  </r>
  <r>
    <s v="School of Mazzola"/>
    <s v="16th century"/>
    <s v="Gallery"/>
    <x v="0"/>
    <x v="3"/>
    <s v="25 Oct 1796"/>
    <s v="No/Lost"/>
  </r>
  <r>
    <s v="School of Raphael"/>
    <s v="16th century"/>
    <s v="Pitti Palace"/>
    <x v="1"/>
    <x v="1"/>
    <s v="Mar/Apr 1799"/>
    <s v="Lost"/>
  </r>
  <r>
    <s v="Sebastiano del Piombo"/>
    <s v="1485-1547"/>
    <s v="Pitti Palace"/>
    <x v="1"/>
    <x v="1"/>
    <s v="Mar/Apr 1799"/>
    <s v="Yes"/>
  </r>
  <r>
    <s v="Simone di Martino"/>
    <s v="1285-1344"/>
    <s v="Convent dell'Annunziata (deleted)"/>
    <x v="2"/>
    <x v="1"/>
    <s v="Feb 1813"/>
    <s v="No"/>
  </r>
  <r>
    <s v="Sodoma"/>
    <s v="1477-1549"/>
    <s v="Dome"/>
    <x v="2"/>
    <x v="9"/>
    <n v="1812"/>
    <s v="Yes"/>
  </r>
  <r>
    <s v="Spada, Lionello"/>
    <s v="1576-1622"/>
    <s v="Gallery"/>
    <x v="0"/>
    <x v="3"/>
    <s v="19 June 1796"/>
    <s v="Yes"/>
  </r>
  <r>
    <s v="Spada, Lionello"/>
    <s v="1576-1623"/>
    <s v="Gallery"/>
    <x v="0"/>
    <x v="3"/>
    <s v="22 May 1796"/>
    <s v="No"/>
  </r>
  <r>
    <s v="Spada, Lionello"/>
    <s v="1576-1624"/>
    <s v="Gallery"/>
    <x v="0"/>
    <x v="3"/>
    <s v="25 Oct 1796"/>
    <s v="No"/>
  </r>
  <r>
    <s v="Spada, Lionello"/>
    <s v="1576-1625"/>
    <s v="Gallery"/>
    <x v="0"/>
    <x v="3"/>
    <s v="25 Oct 1796"/>
    <s v="No"/>
  </r>
  <r>
    <s v="Strozzi, Bernardo"/>
    <s v="1581-1646"/>
    <s v="Tribunal"/>
    <x v="2"/>
    <x v="4"/>
    <n v="1811"/>
    <s v="No"/>
  </r>
  <r>
    <s v="Taddeo di Bartolo"/>
    <s v="1363-1422"/>
    <s v="San Paolo all'Orto (deleted)"/>
    <x v="2"/>
    <x v="9"/>
    <n v="1811"/>
    <s v="No"/>
  </r>
  <r>
    <s v="Tiarini, Alessandro"/>
    <s v="1577-1670"/>
    <s v="Bell'Aria Castle"/>
    <x v="1"/>
    <x v="3"/>
    <s v="29 Oct 1796"/>
    <s v="Yes"/>
  </r>
  <r>
    <s v="Tiarini, Alessandro"/>
    <s v="1577-1669"/>
    <s v="Gallery"/>
    <x v="0"/>
    <x v="3"/>
    <s v="22 May 1796"/>
    <s v="No/Lost"/>
  </r>
  <r>
    <s v="Titian"/>
    <s v="1485-1581"/>
    <s v="Pitti Palace"/>
    <x v="1"/>
    <x v="1"/>
    <s v="Mar/Apr 1799"/>
    <s v="Yes"/>
  </r>
  <r>
    <s v="Titian"/>
    <s v="1485-1582"/>
    <s v="Pitti Palace"/>
    <x v="1"/>
    <x v="1"/>
    <s v="Mar/Apr 1799"/>
    <s v="Yes"/>
  </r>
  <r>
    <s v="Titian"/>
    <s v="1485-1583"/>
    <s v="Pitti Palace"/>
    <x v="1"/>
    <x v="1"/>
    <s v="Mar/Apr 1799"/>
    <s v="Yes"/>
  </r>
  <r>
    <s v="Titian"/>
    <s v="1485-1584"/>
    <s v="Pitti Palace"/>
    <x v="1"/>
    <x v="1"/>
    <s v="Mar/Apr 1799"/>
    <s v="Yes"/>
  </r>
  <r>
    <s v="Titian"/>
    <s v="1485-1577"/>
    <s v="Gallery"/>
    <x v="0"/>
    <x v="3"/>
    <s v="22 May 1796"/>
    <s v="No"/>
  </r>
  <r>
    <s v="Tuccio, Andrea da"/>
    <n v="1487"/>
    <s v="San Giacomo (deleted)"/>
    <x v="2"/>
    <x v="5"/>
    <n v="1811"/>
    <s v="Yes/Lost"/>
  </r>
  <r>
    <s v="unknown"/>
    <m/>
    <m/>
    <x v="3"/>
    <x v="0"/>
    <n v="1801"/>
    <s v="No/Lost"/>
  </r>
  <r>
    <s v="Vanni, Turino"/>
    <s v="1349-1438"/>
    <s v="Convent of St Sylvester (deleted)"/>
    <x v="2"/>
    <x v="9"/>
    <n v="1811"/>
    <s v="No"/>
  </r>
  <r>
    <s v="Vasallo, Antonio-Maria"/>
    <s v="1620-1672"/>
    <s v="St Francis (deleted)"/>
    <x v="2"/>
    <x v="10"/>
    <n v="1811"/>
    <s v="Yes/Lost"/>
  </r>
  <r>
    <s v="Vasari"/>
    <s v="1512-1576"/>
    <s v="Santa Maria Novella (deleted)"/>
    <x v="2"/>
    <x v="16"/>
    <s v="Feb 1813"/>
    <s v="No"/>
  </r>
  <r>
    <s v="Veronese"/>
    <s v="1528-1588"/>
    <s v="Pitti Palace"/>
    <x v="1"/>
    <x v="1"/>
    <s v="Mar/Apr 1799"/>
    <s v="Lost"/>
  </r>
  <r>
    <s v="Veronese"/>
    <s v="1528-1588"/>
    <m/>
    <x v="3"/>
    <x v="2"/>
    <s v="May 1796"/>
    <s v="No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0">
  <r>
    <s v="Gallery"/>
    <s v="Gallery"/>
    <x v="0"/>
  </r>
  <r>
    <s v="Gallery"/>
    <s v="Gallery"/>
    <x v="0"/>
  </r>
  <r>
    <s v="Gallery"/>
    <s v="Gallery"/>
    <x v="0"/>
  </r>
  <r>
    <s v="Gallery"/>
    <s v="Gallery"/>
    <x v="0"/>
  </r>
  <r>
    <s v="Pitti Palace"/>
    <s v="Palace"/>
    <x v="1"/>
  </r>
  <r>
    <s v="Pitti Palace"/>
    <s v="Palace"/>
    <x v="1"/>
  </r>
  <r>
    <s v="Gallery"/>
    <s v="Gallery"/>
    <x v="0"/>
  </r>
  <r>
    <s v="Gallery"/>
    <s v="Gallery"/>
    <x v="0"/>
  </r>
  <r>
    <s v="Santa Trinita (deleted)"/>
    <s v="Church"/>
    <x v="1"/>
  </r>
  <r>
    <s v="Benedictine Church of St. Alexander (deleted)"/>
    <s v="Church"/>
    <x v="2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Gallery"/>
    <s v="Gallery"/>
    <x v="3"/>
  </r>
  <r>
    <s v="Capucines Church"/>
    <s v="Church"/>
    <x v="2"/>
  </r>
  <r>
    <s v="Eglise des Carmes-Chausses (deleted)"/>
    <s v="Church"/>
    <x v="2"/>
  </r>
  <r>
    <m/>
    <s v="Unknown"/>
    <x v="2"/>
  </r>
  <r>
    <s v="Pitti Palace"/>
    <s v="Palace"/>
    <x v="1"/>
  </r>
  <r>
    <s v="Pitti Palace"/>
    <s v="Palace"/>
    <x v="1"/>
  </r>
  <r>
    <s v="Gallery"/>
    <s v="Gallery"/>
    <x v="3"/>
  </r>
  <r>
    <s v="San Savli (deleted)"/>
    <s v="Church"/>
    <x v="1"/>
  </r>
  <r>
    <s v="Church of Christ and Mary (deleted)"/>
    <s v="Church"/>
    <x v="4"/>
  </r>
  <r>
    <s v="Church of the Augustines of San Quintino (deleted)"/>
    <s v="Church"/>
    <x v="2"/>
  </r>
  <r>
    <s v="Pitti Palace"/>
    <s v="Palace"/>
    <x v="1"/>
  </r>
  <r>
    <s v="Pitti Palace"/>
    <s v="Palace"/>
    <x v="1"/>
  </r>
  <r>
    <s v="Pitti Palace"/>
    <s v="Palace"/>
    <x v="1"/>
  </r>
  <r>
    <s v="Capucines Convent (deleted)"/>
    <s v="Church"/>
    <x v="2"/>
  </r>
  <r>
    <s v="Church (deleted convent)"/>
    <s v="Church"/>
    <x v="1"/>
  </r>
  <r>
    <s v="San Giacomo (deleted)"/>
    <s v="Church"/>
    <x v="5"/>
  </r>
  <r>
    <s v="Church of the Holy Spirit"/>
    <s v="Church"/>
    <x v="1"/>
  </r>
  <r>
    <s v="Pitti Palace"/>
    <s v="Palace"/>
    <x v="1"/>
  </r>
  <r>
    <s v="Gallery"/>
    <s v="Gallery"/>
    <x v="3"/>
  </r>
  <r>
    <s v="Church of Christ and Mary (deleted)"/>
    <s v="Church"/>
    <x v="4"/>
  </r>
  <r>
    <s v="Gallery"/>
    <s v="Gallery"/>
    <x v="3"/>
  </r>
  <r>
    <m/>
    <s v="Unknown"/>
    <x v="6"/>
  </r>
  <r>
    <s v="St Paul Convent"/>
    <s v="Church"/>
    <x v="2"/>
  </r>
  <r>
    <s v="Capucines Church"/>
    <s v="Church"/>
    <x v="2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Pitti Palace"/>
    <s v="Palace"/>
    <x v="1"/>
  </r>
  <r>
    <s v="Cathedral"/>
    <s v="Church"/>
    <x v="7"/>
  </r>
  <r>
    <s v="Cathedral"/>
    <s v="Church"/>
    <x v="7"/>
  </r>
  <r>
    <s v="Gallery"/>
    <s v="Gallery"/>
    <x v="3"/>
  </r>
  <r>
    <s v="Gallery"/>
    <s v="Gallery"/>
    <x v="3"/>
  </r>
  <r>
    <s v="St Francis (deleted)"/>
    <s v="Church"/>
    <x v="8"/>
  </r>
  <r>
    <s v="Church (deleted convent)"/>
    <s v="Church"/>
    <x v="1"/>
  </r>
  <r>
    <s v="Campo-Santa (from a deleted convent)"/>
    <s v="Church"/>
    <x v="9"/>
  </r>
  <r>
    <s v="St Philip (from a deleted convent)"/>
    <s v="Church"/>
    <x v="4"/>
  </r>
  <r>
    <s v="Gallery"/>
    <s v="Gallery"/>
    <x v="3"/>
  </r>
  <r>
    <s v="St Francis (deleted)"/>
    <s v="Church"/>
    <x v="9"/>
  </r>
  <r>
    <s v="Academy of Fine Arts"/>
    <s v="Academy"/>
    <x v="2"/>
  </r>
  <r>
    <m/>
    <s v="Unknown"/>
    <x v="2"/>
  </r>
  <r>
    <m/>
    <s v="Unknown"/>
    <x v="2"/>
  </r>
  <r>
    <m/>
    <s v="Unknown"/>
    <x v="2"/>
  </r>
  <r>
    <s v="Pitti Palace"/>
    <s v="Palace"/>
    <x v="1"/>
  </r>
  <r>
    <s v="Santa Maria Maddalena dei Pazzi (deleted)"/>
    <s v="Church"/>
    <x v="1"/>
  </r>
  <r>
    <s v="Pitti Palace"/>
    <s v="Palace"/>
    <x v="1"/>
  </r>
  <r>
    <s v="Pitti Palace"/>
    <s v="Palace"/>
    <x v="1"/>
  </r>
  <r>
    <s v="Gallery"/>
    <s v="Gallery"/>
    <x v="3"/>
  </r>
  <r>
    <s v="St Francis (deleted)"/>
    <s v="Church"/>
    <x v="10"/>
  </r>
  <r>
    <s v="San Quintino"/>
    <s v="Church"/>
    <x v="2"/>
  </r>
  <r>
    <s v="St Dominic"/>
    <s v="Church"/>
    <x v="11"/>
  </r>
  <r>
    <s v="Pitti Palace"/>
    <s v="Palace"/>
    <x v="1"/>
  </r>
  <r>
    <s v="Pitti Palace"/>
    <s v="Palace"/>
    <x v="1"/>
  </r>
  <r>
    <s v="Santa Spirito"/>
    <s v="Church"/>
    <x v="1"/>
  </r>
  <r>
    <m/>
    <s v="Unknown"/>
    <x v="12"/>
  </r>
  <r>
    <s v="Sainte-Marie-des-Anges"/>
    <s v="Church"/>
    <x v="1"/>
  </r>
  <r>
    <s v="Gallery"/>
    <s v="Gallery"/>
    <x v="3"/>
  </r>
  <r>
    <s v="Gallery"/>
    <s v="Gallery"/>
    <x v="0"/>
  </r>
  <r>
    <s v="Gallery"/>
    <s v="Gallery"/>
    <x v="3"/>
  </r>
  <r>
    <s v="Santa Trinita (deleted)"/>
    <s v="Church"/>
    <x v="1"/>
  </r>
  <r>
    <s v="Santo-Spirito"/>
    <s v="Church"/>
    <x v="1"/>
  </r>
  <r>
    <s v="Santa Maria Maddalena dei Pazzi"/>
    <s v="Church"/>
    <x v="1"/>
  </r>
  <r>
    <s v="Cathedral"/>
    <s v="Church"/>
    <x v="3"/>
  </r>
  <r>
    <s v="Pitti Palace"/>
    <s v="Palace"/>
    <x v="1"/>
  </r>
  <r>
    <s v="Pitti Palace"/>
    <s v="Palace"/>
    <x v="1"/>
  </r>
  <r>
    <s v="Convent of San Francesco (deleted)"/>
    <s v="Church"/>
    <x v="9"/>
  </r>
  <r>
    <s v="Pitti Palace"/>
    <s v="Palace"/>
    <x v="1"/>
  </r>
  <r>
    <s v="St Francis (deleted)"/>
    <s v="Church"/>
    <x v="13"/>
  </r>
  <r>
    <s v="Cathedral"/>
    <s v="Church"/>
    <x v="2"/>
  </r>
  <r>
    <s v="St Dominic (deleted)"/>
    <s v="Church"/>
    <x v="2"/>
  </r>
  <r>
    <s v="S Francesco di Paulo (deleted)"/>
    <s v="Church"/>
    <x v="4"/>
  </r>
  <r>
    <s v="Gallery"/>
    <s v="Gallery"/>
    <x v="3"/>
  </r>
  <r>
    <s v="Gallery"/>
    <s v="Gallery"/>
    <x v="3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St Etienne"/>
    <s v="Church"/>
    <x v="4"/>
  </r>
  <r>
    <s v="Gallery"/>
    <s v="Gallery"/>
    <x v="3"/>
  </r>
  <r>
    <s v="Gallery"/>
    <s v="Gallery"/>
    <x v="3"/>
  </r>
  <r>
    <s v="Gallery"/>
    <s v="Gallery"/>
    <x v="3"/>
  </r>
  <r>
    <s v="Dome"/>
    <s v="Church"/>
    <x v="9"/>
  </r>
  <r>
    <s v="Capucines Church"/>
    <s v="Church"/>
    <x v="2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m/>
    <s v="Unknown"/>
    <x v="2"/>
  </r>
  <r>
    <s v="Gallery"/>
    <s v="Gallery"/>
    <x v="3"/>
  </r>
  <r>
    <s v="Gallery"/>
    <s v="Gallery"/>
    <x v="3"/>
  </r>
  <r>
    <s v="Gallery"/>
    <s v="Gallery"/>
    <x v="0"/>
  </r>
  <r>
    <s v="Pitti Palace"/>
    <s v="Palace"/>
    <x v="1"/>
  </r>
  <r>
    <s v="Gallery"/>
    <s v="Gallery"/>
    <x v="3"/>
  </r>
  <r>
    <s v="Gallery"/>
    <s v="Gallery"/>
    <x v="3"/>
  </r>
  <r>
    <s v="Gallery"/>
    <s v="Gallery"/>
    <x v="0"/>
  </r>
  <r>
    <s v="Gallery"/>
    <s v="Gallery"/>
    <x v="0"/>
  </r>
  <r>
    <s v="Gallery"/>
    <s v="Gallery"/>
    <x v="0"/>
  </r>
  <r>
    <m/>
    <s v="Unknown"/>
    <x v="2"/>
  </r>
  <r>
    <s v="Church (deleted convent)"/>
    <s v="Church"/>
    <x v="1"/>
  </r>
  <r>
    <s v="Ognissanti"/>
    <s v="Church"/>
    <x v="2"/>
  </r>
  <r>
    <s v="Cathedral"/>
    <s v="Church"/>
    <x v="2"/>
  </r>
  <r>
    <s v="Cathedral"/>
    <s v="Church"/>
    <x v="2"/>
  </r>
  <r>
    <s v="Gallery"/>
    <s v="Gallery"/>
    <x v="0"/>
  </r>
  <r>
    <s v="St Theodore (deleted)"/>
    <s v="Church"/>
    <x v="4"/>
  </r>
  <r>
    <s v="St Roch"/>
    <s v="Church"/>
    <x v="2"/>
  </r>
  <r>
    <m/>
    <s v="Unknown"/>
    <x v="2"/>
  </r>
  <r>
    <s v="Pitti Palace"/>
    <s v="Palace"/>
    <x v="1"/>
  </r>
  <r>
    <s v="Gallery"/>
    <s v="Gallery"/>
    <x v="3"/>
  </r>
  <r>
    <s v="Gallery"/>
    <s v="Gallery"/>
    <x v="3"/>
  </r>
  <r>
    <s v="San Giacomo (deleted)"/>
    <s v="Church"/>
    <x v="5"/>
  </r>
  <r>
    <s v="Gallery"/>
    <s v="Gallery"/>
    <x v="0"/>
  </r>
  <r>
    <s v="Santa Croce (deleted)"/>
    <s v="Church"/>
    <x v="14"/>
  </r>
  <r>
    <s v="Eglise des Recollets (deleted)"/>
    <s v="Church"/>
    <x v="5"/>
  </r>
  <r>
    <s v="Family Chapel of Sixtus IV"/>
    <s v="Church"/>
    <x v="5"/>
  </r>
  <r>
    <m/>
    <s v="Unknown"/>
    <x v="2"/>
  </r>
  <r>
    <s v="Academy of Fine Arts"/>
    <s v="Academy"/>
    <x v="2"/>
  </r>
  <r>
    <s v="St. Francis"/>
    <s v="Church"/>
    <x v="2"/>
  </r>
  <r>
    <m/>
    <s v="Unknown"/>
    <x v="2"/>
  </r>
  <r>
    <m/>
    <s v="Unknown"/>
    <x v="2"/>
  </r>
  <r>
    <s v="Carmine Church"/>
    <s v="Church"/>
    <x v="2"/>
  </r>
  <r>
    <m/>
    <s v="Unknown"/>
    <x v="2"/>
  </r>
  <r>
    <s v="St Etienne"/>
    <s v="Church"/>
    <x v="2"/>
  </r>
  <r>
    <s v="Pitti Palace"/>
    <s v="Palace"/>
    <x v="1"/>
  </r>
  <r>
    <s v="Pitti Palace"/>
    <s v="Palace"/>
    <x v="1"/>
  </r>
  <r>
    <s v="Chapel of Campo-Sarto"/>
    <s v="Church"/>
    <x v="9"/>
  </r>
  <r>
    <s v="St Michel"/>
    <s v="Church"/>
    <x v="2"/>
  </r>
  <r>
    <s v="Capucines Church"/>
    <s v="Church"/>
    <x v="2"/>
  </r>
  <r>
    <s v="Gallery"/>
    <s v="Gallery"/>
    <x v="0"/>
  </r>
  <r>
    <s v="Pitti Palace"/>
    <s v="Palace"/>
    <x v="1"/>
  </r>
  <r>
    <s v="Pitti Palace"/>
    <s v="Palace"/>
    <x v="1"/>
  </r>
  <r>
    <m/>
    <s v="Unknown"/>
    <x v="1"/>
  </r>
  <r>
    <s v="San Girolamo e San Francesco sulla Costa (deleted)"/>
    <s v="Church"/>
    <x v="1"/>
  </r>
  <r>
    <m/>
    <s v="Unknown"/>
    <x v="1"/>
  </r>
  <r>
    <s v="Church of the religious to Ste Anne (deleted)"/>
    <s v="Church"/>
    <x v="1"/>
  </r>
  <r>
    <s v="Gallery"/>
    <s v="Gallery"/>
    <x v="3"/>
  </r>
  <r>
    <s v="Madonna della Steccata"/>
    <s v="Church"/>
    <x v="2"/>
  </r>
  <r>
    <s v="St John the Evangelist"/>
    <s v="Church"/>
    <x v="2"/>
  </r>
  <r>
    <s v="St Paul"/>
    <s v="Church"/>
    <x v="2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San Alessandro"/>
    <s v="Church"/>
    <x v="2"/>
  </r>
  <r>
    <m/>
    <s v="Unknown"/>
    <x v="2"/>
  </r>
  <r>
    <s v="Religious convent of Ripoli (deleted)"/>
    <s v="Church"/>
    <x v="15"/>
  </r>
  <r>
    <s v="Chiesa dei Ereminati"/>
    <s v="Church"/>
    <x v="2"/>
  </r>
  <r>
    <s v="Pitti Palace"/>
    <s v="Palace"/>
    <x v="1"/>
  </r>
  <r>
    <s v="Pitti Palace"/>
    <s v="Palace"/>
    <x v="1"/>
  </r>
  <r>
    <s v="Pitti Palace"/>
    <s v="Palace"/>
    <x v="1"/>
  </r>
  <r>
    <s v="Santa Maria dei Pazzi (deleted)"/>
    <s v="Church"/>
    <x v="1"/>
  </r>
  <r>
    <s v="X. Fabre"/>
    <s v="Church"/>
    <x v="1"/>
  </r>
  <r>
    <s v="San Ugo (deleted)"/>
    <s v="Church"/>
    <x v="4"/>
  </r>
  <r>
    <s v="Academy"/>
    <s v="Academy"/>
    <x v="2"/>
  </r>
  <r>
    <s v="Gallery"/>
    <s v="Gallery"/>
    <x v="3"/>
  </r>
  <r>
    <s v="Capucines Church"/>
    <s v="Church"/>
    <x v="5"/>
  </r>
  <r>
    <s v="Gallery"/>
    <s v="Gallery"/>
    <x v="3"/>
  </r>
  <r>
    <s v="Pitti Palace"/>
    <s v="Palace"/>
    <x v="1"/>
  </r>
  <r>
    <s v="Pitti Palace"/>
    <s v="Palace"/>
    <x v="1"/>
  </r>
  <r>
    <s v="Convent dell'Annunziata (deleted)"/>
    <s v="Church"/>
    <x v="1"/>
  </r>
  <r>
    <s v="Dome"/>
    <s v="Church"/>
    <x v="9"/>
  </r>
  <r>
    <s v="Gallery"/>
    <s v="Gallery"/>
    <x v="3"/>
  </r>
  <r>
    <s v="Gallery"/>
    <s v="Gallery"/>
    <x v="3"/>
  </r>
  <r>
    <s v="Gallery"/>
    <s v="Gallery"/>
    <x v="3"/>
  </r>
  <r>
    <s v="Gallery"/>
    <s v="Gallery"/>
    <x v="3"/>
  </r>
  <r>
    <s v="Tribunal"/>
    <s v="Church"/>
    <x v="4"/>
  </r>
  <r>
    <s v="San Paolo all'Orto (deleted)"/>
    <s v="Church"/>
    <x v="9"/>
  </r>
  <r>
    <s v="Bell'Aria Castle"/>
    <s v="Palace"/>
    <x v="3"/>
  </r>
  <r>
    <s v="Gallery"/>
    <s v="Gallery"/>
    <x v="3"/>
  </r>
  <r>
    <s v="Pitti Palace"/>
    <s v="Palace"/>
    <x v="1"/>
  </r>
  <r>
    <s v="Pitti Palace"/>
    <s v="Palace"/>
    <x v="1"/>
  </r>
  <r>
    <s v="Pitti Palace"/>
    <s v="Palace"/>
    <x v="1"/>
  </r>
  <r>
    <s v="Pitti Palace"/>
    <s v="Palace"/>
    <x v="1"/>
  </r>
  <r>
    <s v="Gallery"/>
    <s v="Gallery"/>
    <x v="3"/>
  </r>
  <r>
    <s v="San Giacomo (deleted)"/>
    <s v="Church"/>
    <x v="5"/>
  </r>
  <r>
    <m/>
    <s v="Unknown"/>
    <x v="0"/>
  </r>
  <r>
    <s v="Convent of St Sylvester (deleted)"/>
    <s v="Church"/>
    <x v="9"/>
  </r>
  <r>
    <s v="St Francis (deleted)"/>
    <s v="Church"/>
    <x v="10"/>
  </r>
  <r>
    <s v="Santa Maria Novella (deleted)"/>
    <s v="Church"/>
    <x v="16"/>
  </r>
  <r>
    <s v="Pitti Palace"/>
    <s v="Palace"/>
    <x v="1"/>
  </r>
  <r>
    <m/>
    <s v="Unknown"/>
    <x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05"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Gallery"/>
    <s v="Gallery"/>
    <s v="Turin"/>
  </r>
  <r>
    <x v="0"/>
    <s v="1578-1660"/>
    <s v="Pitti Palace"/>
    <s v="Palace"/>
    <s v="Florence"/>
  </r>
  <r>
    <x v="0"/>
    <s v="1578-1660"/>
    <s v="Pitti Palace"/>
    <s v="Palace"/>
    <s v="Florence"/>
  </r>
  <r>
    <x v="0"/>
    <s v="1578-1660"/>
    <s v="Gallery"/>
    <s v="Gallery"/>
    <s v="Turin"/>
  </r>
  <r>
    <x v="0"/>
    <s v="1578-1660"/>
    <s v="Gallery"/>
    <s v="Gallery"/>
    <s v="Turin"/>
  </r>
  <r>
    <x v="1"/>
    <s v="1474-1515"/>
    <s v="Santa Trinita (deleted)"/>
    <s v="Church"/>
    <s v="Florence"/>
  </r>
  <r>
    <x v="2"/>
    <s v="1521-1593"/>
    <s v="Benedictine Church of St. Alexander (deleted)"/>
    <s v="Church"/>
    <s v="Parma"/>
  </r>
  <r>
    <x v="3"/>
    <s v="1577-1621"/>
    <s v="Pitti Palace"/>
    <s v="Palace"/>
    <s v="Florence"/>
  </r>
  <r>
    <x v="3"/>
    <s v="1577-1621"/>
    <s v="Pitti Palace"/>
    <s v="Palace"/>
    <s v="Florence"/>
  </r>
  <r>
    <x v="4"/>
    <s v="1486-1530"/>
    <s v="Pitti Palace"/>
    <s v="Palace"/>
    <s v="Florence"/>
  </r>
  <r>
    <x v="4"/>
    <s v="1486-1530"/>
    <s v="Pitti Palace"/>
    <s v="Palace"/>
    <s v="Florence"/>
  </r>
  <r>
    <x v="4"/>
    <s v="1486-1530"/>
    <s v="Pitti Palace"/>
    <s v="Palace"/>
    <s v="Florence"/>
  </r>
  <r>
    <x v="5"/>
    <s v="1599-1661"/>
    <s v="Gallery"/>
    <s v="Gallery"/>
    <s v="Modena"/>
  </r>
  <r>
    <x v="6"/>
    <s v="1581-1647"/>
    <s v="Capucines Church"/>
    <s v="Church"/>
    <s v="Parma"/>
  </r>
  <r>
    <x v="6"/>
    <s v="1581-1647"/>
    <s v="Eglise des Carmes-Chausses (deleted)"/>
    <s v="Church"/>
    <s v="Parma"/>
  </r>
  <r>
    <x v="6"/>
    <s v="1581-1647"/>
    <m/>
    <s v="Unknown"/>
    <s v="Parma"/>
  </r>
  <r>
    <x v="7"/>
    <s v="1528-1612"/>
    <s v="Pitti Palace"/>
    <s v="Palace"/>
    <s v="Florence"/>
  </r>
  <r>
    <x v="7"/>
    <s v="1528-1612"/>
    <s v="Pitti Palace"/>
    <s v="Palace"/>
    <s v="Florence"/>
  </r>
  <r>
    <x v="7"/>
    <s v="1528-1614"/>
    <s v="Gallery"/>
    <s v="Gallery"/>
    <s v="Modena"/>
  </r>
  <r>
    <x v="8"/>
    <s v="1660-1680"/>
    <s v="San Savli (deleted)"/>
    <s v="Church"/>
    <s v="Florence"/>
  </r>
  <r>
    <x v="9"/>
    <s v="1486-1549"/>
    <s v="Church of Christ and Mary (deleted)"/>
    <s v="Church"/>
    <s v="Genoa"/>
  </r>
  <r>
    <x v="10"/>
    <s v="1447-1510"/>
    <s v="Church of the Augustines of San Quintino (deleted)"/>
    <s v="Church"/>
    <s v="Parma"/>
  </r>
  <r>
    <x v="11"/>
    <s v="1487-1553"/>
    <s v="Pitti Palace"/>
    <s v="Palace"/>
    <s v="Florence"/>
  </r>
  <r>
    <x v="11"/>
    <s v="1487-1553"/>
    <s v="Pitti Palace"/>
    <s v="Palace"/>
    <s v="Florence"/>
  </r>
  <r>
    <x v="12"/>
    <s v="1500-1571"/>
    <s v="Pitti Palace"/>
    <s v="Palace"/>
    <s v="Florence"/>
  </r>
  <r>
    <x v="13"/>
    <s v="1495-1527"/>
    <s v="Capucines Convent (deleted)"/>
    <s v="Church"/>
    <s v="Parma"/>
  </r>
  <r>
    <x v="14"/>
    <s v="1445-1510"/>
    <s v="Church (deleted convent)"/>
    <s v="Church"/>
    <s v="Florence"/>
  </r>
  <r>
    <x v="15"/>
    <s v="1443-1520"/>
    <s v="San Giacomo (deleted)"/>
    <s v="Church"/>
    <s v="Savona"/>
  </r>
  <r>
    <x v="16"/>
    <s v="1503-1572"/>
    <s v="Church of the Holy Spirit"/>
    <s v="Church"/>
    <s v="Florence"/>
  </r>
  <r>
    <x v="17"/>
    <s v="1475-1564"/>
    <s v="Pitti Palace"/>
    <s v="Palace"/>
    <s v="Florence"/>
  </r>
  <r>
    <x v="18"/>
    <s v="1656-1727"/>
    <s v="Gallery"/>
    <s v="Gallery"/>
    <s v="Modena"/>
  </r>
  <r>
    <x v="19"/>
    <s v="1527-1585"/>
    <s v="Church of Christ and Mary (deleted)"/>
    <s v="Church"/>
    <s v="Genoa"/>
  </r>
  <r>
    <x v="20"/>
    <s v="1571-1611"/>
    <s v="Gallery"/>
    <s v="Gallery"/>
    <s v="Modena"/>
  </r>
  <r>
    <x v="20"/>
    <s v="1571-1610"/>
    <m/>
    <s v="Unknown"/>
    <s v="Livorno"/>
  </r>
  <r>
    <x v="21"/>
    <s v="1557-1604"/>
    <s v="St Paul Convent"/>
    <s v="Church"/>
    <s v="Parma"/>
  </r>
  <r>
    <x v="22"/>
    <s v="1560-1618"/>
    <s v="Capucines Church"/>
    <s v="Church"/>
    <s v="Parma"/>
  </r>
  <r>
    <x v="22"/>
    <s v="1560-1614"/>
    <s v="Gallery"/>
    <s v="Gallery"/>
    <s v="Modena"/>
  </r>
  <r>
    <x v="22"/>
    <s v="1560-1615"/>
    <s v="Gallery"/>
    <s v="Gallery"/>
    <s v="Modena"/>
  </r>
  <r>
    <x v="22"/>
    <s v="1560-1616"/>
    <s v="Gallery"/>
    <s v="Gallery"/>
    <s v="Modena"/>
  </r>
  <r>
    <x v="22"/>
    <s v="1560-1617"/>
    <s v="Gallery"/>
    <s v="Gallery"/>
    <s v="Modena"/>
  </r>
  <r>
    <x v="22"/>
    <s v="1560-1613"/>
    <s v="Gallery"/>
    <s v="Gallery"/>
    <s v="Modena"/>
  </r>
  <r>
    <x v="22"/>
    <s v="1560-1611"/>
    <s v="Pitti Palace"/>
    <s v="Palace"/>
    <s v="Florence"/>
  </r>
  <r>
    <x v="23"/>
    <s v="1555-1624"/>
    <s v="Cathedral"/>
    <s v="Church"/>
    <s v="Piacenza"/>
  </r>
  <r>
    <x v="23"/>
    <s v="1555-1625"/>
    <s v="Cathedral"/>
    <s v="Church"/>
    <s v="Piacenza"/>
  </r>
  <r>
    <x v="23"/>
    <s v="1555-1622"/>
    <s v="Gallery"/>
    <s v="Gallery"/>
    <s v="Modena"/>
  </r>
  <r>
    <x v="23"/>
    <s v="1555-1623"/>
    <s v="Gallery"/>
    <s v="Gallery"/>
    <s v="Modena"/>
  </r>
  <r>
    <x v="24"/>
    <s v="1423-1457"/>
    <s v="St Francis (deleted)"/>
    <s v="Church"/>
    <s v="Levanto"/>
  </r>
  <r>
    <x v="24"/>
    <s v="1423-1459"/>
    <s v="Church (deleted convent)"/>
    <s v="Church"/>
    <s v="Florence"/>
  </r>
  <r>
    <x v="24"/>
    <s v="1423-1458"/>
    <s v="Campo-Santa (from a deleted convent)"/>
    <s v="Church"/>
    <s v="Pisa"/>
  </r>
  <r>
    <x v="25"/>
    <s v="1625-1659"/>
    <s v="St Philip (from a deleted convent)"/>
    <s v="Church"/>
    <s v="Genoa"/>
  </r>
  <r>
    <x v="26"/>
    <s v="1552-1626"/>
    <s v="Gallery"/>
    <s v="Gallery"/>
    <s v="Modena"/>
  </r>
  <r>
    <x v="27"/>
    <s v="1240-1303"/>
    <s v="St Francis (deleted)"/>
    <s v="Church"/>
    <s v="Pisa"/>
  </r>
  <r>
    <x v="28"/>
    <s v="1494-1534"/>
    <s v="Academy of Fine Arts"/>
    <s v="Academy"/>
    <s v="Parma"/>
  </r>
  <r>
    <x v="28"/>
    <s v="1494-1536"/>
    <m/>
    <s v="Unknown"/>
    <s v="Parma"/>
  </r>
  <r>
    <x v="28"/>
    <s v="1494-1537"/>
    <m/>
    <s v="Unknown"/>
    <s v="Parma"/>
  </r>
  <r>
    <x v="28"/>
    <s v="1494-1538"/>
    <m/>
    <s v="Unknown"/>
    <s v="Parma"/>
  </r>
  <r>
    <x v="28"/>
    <s v="1494-1535"/>
    <s v="Pitti Palace"/>
    <s v="Palace"/>
    <s v="Florence"/>
  </r>
  <r>
    <x v="29"/>
    <s v="1459-1537"/>
    <s v="Santa Maria Maddalena dei Pazzi (deleted)"/>
    <s v="Church"/>
    <s v="Florence"/>
  </r>
  <r>
    <x v="30"/>
    <s v="1616-1686"/>
    <s v="Pitti Palace"/>
    <s v="Palace"/>
    <s v="Florence"/>
  </r>
  <r>
    <x v="30"/>
    <s v="1616-1687"/>
    <s v="Pitti Palace"/>
    <s v="Palace"/>
    <s v="Florence"/>
  </r>
  <r>
    <x v="31"/>
    <s v="1490-1542"/>
    <s v="Gallery"/>
    <s v="Gallery"/>
    <s v="Modena"/>
  </r>
  <r>
    <x v="32"/>
    <s v="1489-1526"/>
    <s v="St Francis (deleted)"/>
    <s v="Church"/>
    <s v="Chiavari"/>
  </r>
  <r>
    <x v="33"/>
    <s v="1575-1640"/>
    <s v="San Quintino"/>
    <s v="Church"/>
    <s v="Parma"/>
  </r>
  <r>
    <x v="34"/>
    <s v="1395-1455"/>
    <s v="St Dominic"/>
    <s v="Church"/>
    <s v="Fiesole"/>
  </r>
  <r>
    <x v="35"/>
    <s v="1472-1517"/>
    <s v="Pitti Palace"/>
    <s v="Palace"/>
    <s v="Florence"/>
  </r>
  <r>
    <x v="35"/>
    <s v="1472-1517"/>
    <s v="Pitti Palace"/>
    <s v="Palace"/>
    <s v="Florence"/>
  </r>
  <r>
    <x v="36"/>
    <s v="1406-1470"/>
    <s v="Santa Spirito"/>
    <s v="Church"/>
    <s v="Florence"/>
  </r>
  <r>
    <x v="36"/>
    <s v="1406-1469"/>
    <m/>
    <s v="Unknown"/>
    <s v="Prato"/>
  </r>
  <r>
    <x v="37"/>
    <s v="1300-1366"/>
    <s v="Sainte-Marie-des-Anges"/>
    <s v="Church"/>
    <s v="Florence"/>
  </r>
  <r>
    <x v="38"/>
    <s v="1481-1560"/>
    <s v="Gallery"/>
    <s v="Gallery"/>
    <s v="Modena"/>
  </r>
  <r>
    <x v="38"/>
    <s v="1481-1561"/>
    <s v="Gallery"/>
    <s v="Gallery"/>
    <s v="Turin"/>
  </r>
  <r>
    <x v="39"/>
    <s v="1637-1689"/>
    <s v="Gallery"/>
    <s v="Gallery"/>
    <s v="Modena"/>
  </r>
  <r>
    <x v="40"/>
    <s v="1360-1427"/>
    <s v="Santa Trinita (deleted)"/>
    <s v="Church"/>
    <s v="Florence"/>
  </r>
  <r>
    <x v="41"/>
    <s v="1458-1497"/>
    <s v="Santo-Spirito"/>
    <s v="Church"/>
    <s v="Florence"/>
  </r>
  <r>
    <x v="42"/>
    <s v="1449-1495"/>
    <s v="Santa Maria Maddalena dei Pazzi"/>
    <s v="Church"/>
    <s v="Florence"/>
  </r>
  <r>
    <x v="43"/>
    <s v="1505-1575"/>
    <s v="Cathedral"/>
    <s v="Church"/>
    <s v="Modena"/>
  </r>
  <r>
    <x v="44"/>
    <s v="1470-1510"/>
    <s v="Pitti Palace"/>
    <s v="Palace"/>
    <s v="Florence"/>
  </r>
  <r>
    <x v="44"/>
    <s v="1470-1511"/>
    <s v="Pitti Palace"/>
    <s v="Palace"/>
    <s v="Florence"/>
  </r>
  <r>
    <x v="45"/>
    <s v="1266-1337"/>
    <s v="Convent of San Francesco (deleted)"/>
    <s v="Church"/>
    <s v="Pisa"/>
  </r>
  <r>
    <x v="46"/>
    <s v="1592-1636"/>
    <s v="Pitti Palace"/>
    <s v="Palace"/>
    <s v="Florence"/>
  </r>
  <r>
    <x v="47"/>
    <s v="1610-1686"/>
    <s v="St Francis (deleted)"/>
    <s v="Church"/>
    <s v="Spezia"/>
  </r>
  <r>
    <x v="48"/>
    <s v="1460-1517"/>
    <s v="Cathedral"/>
    <s v="Church"/>
    <s v="Parma"/>
  </r>
  <r>
    <x v="48"/>
    <s v="1460-1518"/>
    <s v="St Dominic (deleted)"/>
    <s v="Church"/>
    <s v="Parma"/>
  </r>
  <r>
    <x v="49"/>
    <s v="1554-1627"/>
    <s v="S Francesco di Paulo (deleted)"/>
    <s v="Church"/>
    <s v="Genoa"/>
  </r>
  <r>
    <x v="50"/>
    <s v="(1660)-1680"/>
    <s v="Gallery"/>
    <s v="Gallery"/>
    <s v="Modena"/>
  </r>
  <r>
    <x v="51"/>
    <s v="1499-1548"/>
    <s v="Gallery"/>
    <s v="Gallery"/>
    <s v="Modena"/>
  </r>
  <r>
    <x v="51"/>
    <s v="1499-1549"/>
    <s v="Pitti Palace"/>
    <s v="Palace"/>
    <s v="Florence"/>
  </r>
  <r>
    <x v="51"/>
    <s v="1499-1550"/>
    <s v="Pitti Palace"/>
    <s v="Palace"/>
    <s v="Florence"/>
  </r>
  <r>
    <x v="51"/>
    <s v="1499-1551"/>
    <s v="Pitti Palace"/>
    <s v="Palace"/>
    <s v="Florence"/>
  </r>
  <r>
    <x v="51"/>
    <s v="1499-1552"/>
    <s v="Pitti Palace"/>
    <s v="Palace"/>
    <s v="Florence"/>
  </r>
  <r>
    <x v="51"/>
    <s v="1499-1553"/>
    <s v="St Etienne"/>
    <s v="Church"/>
    <s v="Genoa"/>
  </r>
  <r>
    <x v="51"/>
    <s v="1499-1546"/>
    <s v="Gallery"/>
    <s v="Gallery"/>
    <s v="Modena"/>
  </r>
  <r>
    <x v="51"/>
    <s v="1499-1547"/>
    <s v="Gallery"/>
    <s v="Gallery"/>
    <s v="Modena"/>
  </r>
  <r>
    <x v="52"/>
    <s v="1699-1763"/>
    <s v="Gallery"/>
    <s v="Gallery"/>
    <s v="Modena"/>
  </r>
  <r>
    <x v="53"/>
    <s v="1420-1497"/>
    <s v="Dome"/>
    <s v="Church"/>
    <s v="Pisa"/>
  </r>
  <r>
    <x v="54"/>
    <s v="1591-1681"/>
    <s v="Capucines Church"/>
    <s v="Church"/>
    <s v="Parma"/>
  </r>
  <r>
    <x v="54"/>
    <s v="1591-1685"/>
    <s v="Gallery"/>
    <s v="Gallery"/>
    <s v="Modena"/>
  </r>
  <r>
    <x v="54"/>
    <s v="1591-1687"/>
    <s v="Gallery"/>
    <s v="Gallery"/>
    <s v="Modena"/>
  </r>
  <r>
    <x v="54"/>
    <s v="1591-1689"/>
    <s v="Gallery"/>
    <s v="Gallery"/>
    <s v="Modena"/>
  </r>
  <r>
    <x v="54"/>
    <s v="1591-1690"/>
    <s v="Gallery"/>
    <s v="Gallery"/>
    <s v="Modena"/>
  </r>
  <r>
    <x v="54"/>
    <s v="1591-1682"/>
    <s v="Gallery"/>
    <s v="Gallery"/>
    <s v="Modena"/>
  </r>
  <r>
    <x v="54"/>
    <s v="1591-1683"/>
    <s v="Gallery"/>
    <s v="Gallery"/>
    <s v="Modena"/>
  </r>
  <r>
    <x v="54"/>
    <s v="1591-1684"/>
    <s v="Gallery"/>
    <s v="Gallery"/>
    <s v="Modena"/>
  </r>
  <r>
    <x v="54"/>
    <s v="1591-1686"/>
    <s v="Gallery"/>
    <s v="Gallery"/>
    <s v="Modena"/>
  </r>
  <r>
    <x v="54"/>
    <s v="1591-1688"/>
    <s v="Gallery"/>
    <s v="Gallery"/>
    <s v="Modena"/>
  </r>
  <r>
    <x v="54"/>
    <s v="1591-1691"/>
    <s v="Gallery"/>
    <s v="Gallery"/>
    <s v="Modena"/>
  </r>
  <r>
    <x v="54"/>
    <s v="1591-1692"/>
    <s v="Gallery"/>
    <s v="Gallery"/>
    <s v="Modena"/>
  </r>
  <r>
    <x v="54"/>
    <s v="1591-1693"/>
    <s v="Gallery"/>
    <s v="Gallery"/>
    <s v="Modena"/>
  </r>
  <r>
    <x v="54"/>
    <s v="1591-1694"/>
    <s v="Gallery"/>
    <s v="Gallery"/>
    <s v="Modena"/>
  </r>
  <r>
    <x v="54"/>
    <s v="1591-1695"/>
    <s v="Gallery"/>
    <s v="Gallery"/>
    <s v="Modena"/>
  </r>
  <r>
    <x v="54"/>
    <s v="1591-1696"/>
    <m/>
    <s v="Unknown"/>
    <s v="Parma"/>
  </r>
  <r>
    <x v="55"/>
    <s v="1575-1650"/>
    <s v="Gallery"/>
    <s v="Gallery"/>
    <s v="Modena"/>
  </r>
  <r>
    <x v="55"/>
    <s v="1575-1647"/>
    <s v="Gallery"/>
    <s v="Gallery"/>
    <s v="Modena"/>
  </r>
  <r>
    <x v="55"/>
    <s v="1575-1653"/>
    <s v="Gallery"/>
    <s v="Gallery"/>
    <s v="Turin"/>
  </r>
  <r>
    <x v="55"/>
    <s v="1575-1655"/>
    <s v="Pitti Palace"/>
    <s v="Palace"/>
    <s v="Florence"/>
  </r>
  <r>
    <x v="55"/>
    <s v="1575-1648"/>
    <s v="Gallery"/>
    <s v="Gallery"/>
    <s v="Modena"/>
  </r>
  <r>
    <x v="55"/>
    <s v="1575-1649"/>
    <s v="Gallery"/>
    <s v="Gallery"/>
    <s v="Modena"/>
  </r>
  <r>
    <x v="55"/>
    <s v="1575-1652"/>
    <s v="Gallery"/>
    <s v="Gallery"/>
    <s v="Turin"/>
  </r>
  <r>
    <x v="55"/>
    <s v="1575-1654"/>
    <s v="Gallery"/>
    <s v="Gallery"/>
    <s v="Turin"/>
  </r>
  <r>
    <x v="56"/>
    <s v="1562-1646"/>
    <s v="Gallery"/>
    <s v="Gallery"/>
    <s v="Turin"/>
  </r>
  <r>
    <x v="57"/>
    <s v="1495-1576"/>
    <m/>
    <s v="Unknown"/>
    <s v="Parma"/>
  </r>
  <r>
    <x v="58"/>
    <s v="1551-1640"/>
    <s v="Church (deleted convent)"/>
    <s v="Church"/>
    <s v="Florence"/>
  </r>
  <r>
    <x v="59"/>
    <s v="1581-1647"/>
    <s v="Ognissanti"/>
    <s v="Church"/>
    <s v="Parma"/>
  </r>
  <r>
    <x v="59"/>
    <s v="1581-1648"/>
    <s v="Cathedral"/>
    <s v="Church"/>
    <s v="Parma"/>
  </r>
  <r>
    <x v="59"/>
    <s v="1581-1649"/>
    <s v="Cathedral"/>
    <s v="Church"/>
    <s v="Parma"/>
  </r>
  <r>
    <x v="60"/>
    <s v="1444-1514"/>
    <s v="Gallery"/>
    <s v="Gallery"/>
    <s v="Turin"/>
  </r>
  <r>
    <x v="61"/>
    <s v="1457-1504"/>
    <s v="St Theodore (deleted)"/>
    <s v="Church"/>
    <s v="Genoa"/>
  </r>
  <r>
    <x v="62"/>
    <s v="1665-1747"/>
    <s v="St Roch"/>
    <s v="Church"/>
    <s v="Parma"/>
  </r>
  <r>
    <x v="62"/>
    <s v="1665-1748"/>
    <m/>
    <s v="Unknown"/>
    <s v="Parma"/>
  </r>
  <r>
    <x v="63"/>
    <s v="1559-1613"/>
    <s v="Pitti Palace"/>
    <s v="Palace"/>
    <s v="Florence"/>
  </r>
  <r>
    <x v="64"/>
    <s v="1597-1646"/>
    <s v="Gallery"/>
    <s v="Gallery"/>
    <s v="Modena"/>
  </r>
  <r>
    <x v="64"/>
    <s v="1597-1646"/>
    <s v="Gallery"/>
    <s v="Gallery"/>
    <s v="Modena"/>
  </r>
  <r>
    <x v="65"/>
    <s v="1463-1518"/>
    <s v="San Giacomo (deleted)"/>
    <s v="Church"/>
    <s v="Savona"/>
  </r>
  <r>
    <x v="66"/>
    <s v="1533-1577"/>
    <s v="Gallery"/>
    <s v="Gallery"/>
    <s v="Turin"/>
  </r>
  <r>
    <x v="67"/>
    <s v="1418-1479"/>
    <s v="Santa Croce (deleted)"/>
    <s v="Church"/>
    <s v="Close to Pisa"/>
  </r>
  <r>
    <x v="68"/>
    <s v="1453-1511"/>
    <s v="Eglise des Recollets (deleted)"/>
    <s v="Church"/>
    <s v="Savona"/>
  </r>
  <r>
    <x v="68"/>
    <s v="1453-1510"/>
    <s v="Family Chapel of Sixtus IV"/>
    <s v="Church"/>
    <s v="Savona"/>
  </r>
  <r>
    <x v="69"/>
    <s v="1476-1545"/>
    <m/>
    <s v="Unknown"/>
    <s v="Parma"/>
  </r>
  <r>
    <x v="70"/>
    <s v="1480-1531"/>
    <s v="Academy of Fine Arts"/>
    <s v="Academy"/>
    <s v="Parma"/>
  </r>
  <r>
    <x v="70"/>
    <s v="1480-1529"/>
    <s v="St. Francis"/>
    <s v="Church"/>
    <s v="Parma"/>
  </r>
  <r>
    <x v="70"/>
    <s v="1480-1528"/>
    <m/>
    <s v="Unknown"/>
    <s v="Parma"/>
  </r>
  <r>
    <x v="70"/>
    <s v="1480-1530"/>
    <m/>
    <s v="Unknown"/>
    <s v="Parma"/>
  </r>
  <r>
    <x v="71"/>
    <s v="1491-1554"/>
    <s v="Carmine Church"/>
    <s v="Church"/>
    <s v="Parma"/>
  </r>
  <r>
    <x v="71"/>
    <s v="1491-1556"/>
    <m/>
    <s v="Unknown"/>
    <s v="Parma"/>
  </r>
  <r>
    <x v="71"/>
    <s v="1491-1555"/>
    <s v="St Etienne"/>
    <s v="Church"/>
    <s v="Parma"/>
  </r>
  <r>
    <x v="72"/>
    <s v="1520-1578"/>
    <s v="Pitti Palace"/>
    <s v="Palace"/>
    <s v="Florence"/>
  </r>
  <r>
    <x v="72"/>
    <s v="1520-1579"/>
    <s v="Pitti Palace"/>
    <s v="Palace"/>
    <s v="Florence"/>
  </r>
  <r>
    <x v="73"/>
    <s v="1343-1368"/>
    <s v="Chapel of Campo-Sarto"/>
    <s v="Church"/>
    <s v="Pisa"/>
  </r>
  <r>
    <x v="74"/>
    <s v="1511-1587"/>
    <s v="St Michel"/>
    <s v="Church"/>
    <s v="Parma"/>
  </r>
  <r>
    <x v="75"/>
    <s v="1581-1652"/>
    <s v="Capucines Church"/>
    <s v="Church"/>
    <s v="Parma"/>
  </r>
  <r>
    <x v="75"/>
    <s v="1581-1651"/>
    <s v="Gallery"/>
    <s v="Gallery"/>
    <s v="Turin"/>
  </r>
  <r>
    <x v="76"/>
    <s v="1503-1541"/>
    <s v="Pitti Palace"/>
    <s v="Palace"/>
    <s v="Florence"/>
  </r>
  <r>
    <x v="77"/>
    <s v="1446-1546"/>
    <s v="Pitti Palace"/>
    <s v="Palace"/>
    <s v="Florence"/>
  </r>
  <r>
    <x v="78"/>
    <s v="1422-1457"/>
    <m/>
    <s v="Unknown"/>
    <s v="Florence"/>
  </r>
  <r>
    <x v="79"/>
    <s v="1462-1521"/>
    <s v="San Girolamo e San Francesco sulla Costa (deleted)"/>
    <s v="Church"/>
    <s v="Florence"/>
  </r>
  <r>
    <x v="80"/>
    <s v="1510-1592"/>
    <m/>
    <s v="Unknown"/>
    <s v="Florence"/>
  </r>
  <r>
    <x v="81"/>
    <s v="1494-1557"/>
    <s v="Church of the religious to Ste Anne (deleted)"/>
    <s v="Church"/>
    <s v="Florence"/>
  </r>
  <r>
    <x v="82"/>
    <s v="1560-1621"/>
    <s v="Gallery"/>
    <s v="Gallery"/>
    <s v="Modena"/>
  </r>
  <r>
    <x v="82"/>
    <s v="1560-1622"/>
    <s v="Madonna della Steccata"/>
    <s v="Church"/>
    <s v="Parma"/>
  </r>
  <r>
    <x v="83"/>
    <s v="1450-1517"/>
    <s v="St John the Evangelist"/>
    <s v="Church"/>
    <s v="Parma"/>
  </r>
  <r>
    <x v="84"/>
    <s v="1483-1520"/>
    <s v="St Paul"/>
    <s v="Church"/>
    <s v="Parma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4"/>
    <s v="1483-1520"/>
    <s v="Pitti Palace"/>
    <s v="Palace"/>
    <s v="Florence"/>
  </r>
  <r>
    <x v="85"/>
    <s v="1660-1734"/>
    <s v="San Alessandro"/>
    <s v="Church"/>
    <s v="Parma"/>
  </r>
  <r>
    <x v="85"/>
    <s v="1660-1734"/>
    <m/>
    <s v="Unknown"/>
    <s v="Parma"/>
  </r>
  <r>
    <x v="86"/>
    <s v="1482-1557"/>
    <s v="Religious convent of Ripoli (deleted)"/>
    <s v="Church"/>
    <s v="Close to Florence"/>
  </r>
  <r>
    <x v="87"/>
    <s v="1490-1557"/>
    <s v="Chiesa dei Ereminati"/>
    <s v="Church"/>
    <s v="Parma"/>
  </r>
  <r>
    <x v="88"/>
    <s v="1615-1675"/>
    <s v="Pitti Palace"/>
    <s v="Palace"/>
    <s v="Florence"/>
  </r>
  <r>
    <x v="88"/>
    <s v="1615-1676"/>
    <s v="Pitti Palace"/>
    <s v="Palace"/>
    <s v="Florence"/>
  </r>
  <r>
    <x v="88"/>
    <s v="1615-1677"/>
    <s v="Pitti Palace"/>
    <s v="Palace"/>
    <s v="Florence"/>
  </r>
  <r>
    <x v="89"/>
    <s v="1439-1507"/>
    <s v="Santa Maria dei Pazzi (deleted)"/>
    <s v="Church"/>
    <s v="Florence"/>
  </r>
  <r>
    <x v="90"/>
    <s v="1578-1651"/>
    <s v="X. Fabre"/>
    <s v="Church"/>
    <s v="Florence"/>
  </r>
  <r>
    <x v="91"/>
    <s v="1485-1528"/>
    <s v="San Ugo (deleted)"/>
    <s v="Church"/>
    <s v="Genoa"/>
  </r>
  <r>
    <x v="92"/>
    <s v="1578-1615"/>
    <s v="Academy"/>
    <s v="Academy"/>
    <s v="Parma"/>
  </r>
  <r>
    <x v="93"/>
    <s v="16-17th century"/>
    <s v="Gallery"/>
    <s v="Gallery"/>
    <s v="Modena"/>
  </r>
  <r>
    <x v="94"/>
    <s v="14-15th century"/>
    <s v="Capucines Church"/>
    <s v="Church"/>
    <s v="Savona"/>
  </r>
  <r>
    <x v="95"/>
    <s v="16th century"/>
    <s v="Gallery"/>
    <s v="Gallery"/>
    <s v="Modena"/>
  </r>
  <r>
    <x v="96"/>
    <s v="16th century"/>
    <s v="Pitti Palace"/>
    <s v="Palace"/>
    <s v="Florence"/>
  </r>
  <r>
    <x v="97"/>
    <s v="1485-1547"/>
    <s v="Pitti Palace"/>
    <s v="Palace"/>
    <s v="Florence"/>
  </r>
  <r>
    <x v="98"/>
    <s v="1285-1344"/>
    <s v="Convent dell'Annunziata (deleted)"/>
    <s v="Church"/>
    <s v="Florence"/>
  </r>
  <r>
    <x v="99"/>
    <s v="1477-1549"/>
    <s v="Dome"/>
    <s v="Church"/>
    <s v="Pisa"/>
  </r>
  <r>
    <x v="100"/>
    <s v="1576-1622"/>
    <s v="Gallery"/>
    <s v="Gallery"/>
    <s v="Modena"/>
  </r>
  <r>
    <x v="100"/>
    <s v="1576-1623"/>
    <s v="Gallery"/>
    <s v="Gallery"/>
    <s v="Modena"/>
  </r>
  <r>
    <x v="100"/>
    <s v="1576-1624"/>
    <s v="Gallery"/>
    <s v="Gallery"/>
    <s v="Modena"/>
  </r>
  <r>
    <x v="100"/>
    <s v="1576-1625"/>
    <s v="Gallery"/>
    <s v="Gallery"/>
    <s v="Modena"/>
  </r>
  <r>
    <x v="101"/>
    <s v="1581-1646"/>
    <s v="Tribunal"/>
    <s v="Church"/>
    <s v="Genoa"/>
  </r>
  <r>
    <x v="102"/>
    <s v="1363-1422"/>
    <s v="San Paolo all'Orto (deleted)"/>
    <s v="Church"/>
    <s v="Pisa"/>
  </r>
  <r>
    <x v="103"/>
    <s v="1577-1670"/>
    <s v="Bell'Aria Castle"/>
    <s v="Palace"/>
    <s v="Modena"/>
  </r>
  <r>
    <x v="103"/>
    <s v="1577-1669"/>
    <s v="Gallery"/>
    <s v="Gallery"/>
    <s v="Modena"/>
  </r>
  <r>
    <x v="104"/>
    <s v="1485-1581"/>
    <s v="Pitti Palace"/>
    <s v="Palace"/>
    <s v="Florence"/>
  </r>
  <r>
    <x v="104"/>
    <s v="1485-1582"/>
    <s v="Pitti Palace"/>
    <s v="Palace"/>
    <s v="Florence"/>
  </r>
  <r>
    <x v="104"/>
    <s v="1485-1583"/>
    <s v="Pitti Palace"/>
    <s v="Palace"/>
    <s v="Florence"/>
  </r>
  <r>
    <x v="104"/>
    <s v="1485-1584"/>
    <s v="Pitti Palace"/>
    <s v="Palace"/>
    <s v="Florence"/>
  </r>
  <r>
    <x v="104"/>
    <s v="1485-1577"/>
    <s v="Gallery"/>
    <s v="Gallery"/>
    <s v="Modena"/>
  </r>
  <r>
    <x v="105"/>
    <n v="1487"/>
    <s v="San Giacomo (deleted)"/>
    <s v="Church"/>
    <s v="Savona"/>
  </r>
  <r>
    <x v="106"/>
    <m/>
    <m/>
    <s v="Unknown"/>
    <s v="Turin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0">
  <r>
    <x v="0"/>
    <s v="1578-1660"/>
    <s v="Pitti Palace"/>
    <s v="Palace"/>
    <s v="Florence"/>
    <s v="Mar/Apr 1799"/>
    <s v="Yes"/>
  </r>
  <r>
    <x v="0"/>
    <s v="1578-1660"/>
    <s v="Pitti Palace"/>
    <s v="Palace"/>
    <s v="Florence"/>
    <s v="Mar/Apr 1799"/>
    <s v="Yes"/>
  </r>
  <r>
    <x v="1"/>
    <s v="1577-1621"/>
    <s v="Pitti Palace"/>
    <s v="Palace"/>
    <s v="Florence"/>
    <s v="Mar/Apr 1799"/>
    <s v="Yes"/>
  </r>
  <r>
    <x v="1"/>
    <s v="1577-1621"/>
    <s v="Pitti Palace"/>
    <s v="Palace"/>
    <s v="Florence"/>
    <s v="Mar/Apr 1799"/>
    <s v="Yes"/>
  </r>
  <r>
    <x v="2"/>
    <s v="1486-1530"/>
    <s v="Pitti Palace"/>
    <s v="Palace"/>
    <s v="Florence"/>
    <s v="Mar/Apr 1799"/>
    <s v="Yes"/>
  </r>
  <r>
    <x v="2"/>
    <s v="1486-1530"/>
    <s v="Pitti Palace"/>
    <s v="Palace"/>
    <s v="Florence"/>
    <s v="Mar/Apr 1799"/>
    <s v="Yes"/>
  </r>
  <r>
    <x v="2"/>
    <s v="1486-1530"/>
    <s v="Pitti Palace"/>
    <s v="Palace"/>
    <s v="Florence"/>
    <s v="Mar/Apr 1799"/>
    <s v="Yes"/>
  </r>
  <r>
    <x v="3"/>
    <s v="1528-1612"/>
    <s v="Pitti Palace"/>
    <s v="Palace"/>
    <s v="Florence"/>
    <s v="Mar/Apr 1799"/>
    <s v="Yes"/>
  </r>
  <r>
    <x v="3"/>
    <s v="1528-1612"/>
    <s v="Pitti Palace"/>
    <s v="Palace"/>
    <s v="Florence"/>
    <s v="Mar/Apr 1799"/>
    <s v="Yes"/>
  </r>
  <r>
    <x v="4"/>
    <s v="1487-1553"/>
    <s v="Pitti Palace"/>
    <s v="Palace"/>
    <s v="Florence"/>
    <s v="Mar/Apr 1799"/>
    <s v="Lost"/>
  </r>
  <r>
    <x v="4"/>
    <s v="1487-1553"/>
    <s v="Pitti Palace"/>
    <s v="Palace"/>
    <s v="Florence"/>
    <s v="Mar/Apr 1799"/>
    <s v="Lost"/>
  </r>
  <r>
    <x v="5"/>
    <s v="1500-1571"/>
    <s v="Pitti Palace"/>
    <s v="Palace"/>
    <s v="Florence"/>
    <s v="Mar/Apr 1799"/>
    <s v="Yes"/>
  </r>
  <r>
    <x v="6"/>
    <s v="1475-1564"/>
    <s v="Pitti Palace"/>
    <s v="Palace"/>
    <s v="Florence"/>
    <s v="Mar/Apr 1799"/>
    <s v="Yes"/>
  </r>
  <r>
    <x v="7"/>
    <s v="1560-1611"/>
    <s v="Pitti Palace"/>
    <s v="Palace"/>
    <s v="Florence"/>
    <s v="Mar/Apr 1799"/>
    <s v="Lost"/>
  </r>
  <r>
    <x v="8"/>
    <s v="1494-1535"/>
    <s v="Pitti Palace"/>
    <s v="Palace"/>
    <s v="Florence"/>
    <s v="Mar/Apr 1799"/>
    <s v="Yes"/>
  </r>
  <r>
    <x v="9"/>
    <s v="1616-1686"/>
    <s v="Pitti Palace"/>
    <s v="Palace"/>
    <s v="Florence"/>
    <s v="Mar/Apr 1799"/>
    <s v="Yes"/>
  </r>
  <r>
    <x v="9"/>
    <s v="1616-1687"/>
    <s v="Pitti Palace"/>
    <s v="Palace"/>
    <s v="Florence"/>
    <s v="Mar/Apr 1799"/>
    <s v="Yes"/>
  </r>
  <r>
    <x v="10"/>
    <s v="1472-1517"/>
    <s v="Pitti Palace"/>
    <s v="Palace"/>
    <s v="Florence"/>
    <s v="Mar/Apr 1799"/>
    <s v="Yes"/>
  </r>
  <r>
    <x v="10"/>
    <s v="1472-1517"/>
    <s v="Pitti Palace"/>
    <s v="Palace"/>
    <s v="Florence"/>
    <s v="Mar/Apr 1799"/>
    <s v="Yes"/>
  </r>
  <r>
    <x v="11"/>
    <s v="1470-1510"/>
    <s v="Pitti Palace"/>
    <s v="Palace"/>
    <s v="Florence"/>
    <s v="Mar/Apr 1799"/>
    <s v="Yes"/>
  </r>
  <r>
    <x v="11"/>
    <s v="1470-1511"/>
    <s v="Pitti Palace"/>
    <s v="Palace"/>
    <s v="Florence"/>
    <s v="Mar/Apr 1799"/>
    <s v="Yes"/>
  </r>
  <r>
    <x v="12"/>
    <s v="1592-1636"/>
    <s v="Pitti Palace"/>
    <s v="Palace"/>
    <s v="Florence"/>
    <s v="Mar/Apr 1799"/>
    <s v="Yes"/>
  </r>
  <r>
    <x v="13"/>
    <s v="1499-1549"/>
    <s v="Pitti Palace"/>
    <s v="Palace"/>
    <s v="Florence"/>
    <s v="Mar/Apr 1799"/>
    <s v="Yes"/>
  </r>
  <r>
    <x v="13"/>
    <s v="1499-1550"/>
    <s v="Pitti Palace"/>
    <s v="Palace"/>
    <s v="Florence"/>
    <s v="Mar/Apr 1799"/>
    <s v="Yes"/>
  </r>
  <r>
    <x v="13"/>
    <s v="1499-1551"/>
    <s v="Pitti Palace"/>
    <s v="Palace"/>
    <s v="Florence"/>
    <s v="Mar/Apr 1799"/>
    <s v="Yes"/>
  </r>
  <r>
    <x v="13"/>
    <s v="1499-1552"/>
    <s v="Pitti Palace"/>
    <s v="Palace"/>
    <s v="Florence"/>
    <s v="Mar/Apr 1799"/>
    <s v="Yes"/>
  </r>
  <r>
    <x v="14"/>
    <s v="1575-1655"/>
    <s v="Pitti Palace"/>
    <s v="Palace"/>
    <s v="Florence"/>
    <s v="Mar/Apr 1799"/>
    <s v="Yes"/>
  </r>
  <r>
    <x v="15"/>
    <s v="1559-1613"/>
    <s v="Pitti Palace"/>
    <s v="Palace"/>
    <s v="Florence"/>
    <s v="Mar/Apr 1799"/>
    <s v="Yes"/>
  </r>
  <r>
    <x v="16"/>
    <s v="1520-1578"/>
    <s v="Pitti Palace"/>
    <s v="Palace"/>
    <s v="Florence"/>
    <s v="Mar/Apr 1799"/>
    <s v="Yes"/>
  </r>
  <r>
    <x v="16"/>
    <s v="1520-1579"/>
    <s v="Pitti Palace"/>
    <s v="Palace"/>
    <s v="Florence"/>
    <s v="Mar/Apr 1799"/>
    <s v="Yes"/>
  </r>
  <r>
    <x v="17"/>
    <s v="1503-1541"/>
    <s v="Pitti Palace"/>
    <s v="Palace"/>
    <s v="Florence"/>
    <s v="Mar/Apr 1799"/>
    <s v="Yes"/>
  </r>
  <r>
    <x v="18"/>
    <s v="1446-1546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19"/>
    <s v="1483-1520"/>
    <s v="Pitti Palace"/>
    <s v="Palace"/>
    <s v="Florence"/>
    <s v="Mar/Apr 1799"/>
    <s v="Yes"/>
  </r>
  <r>
    <x v="20"/>
    <s v="1615-1675"/>
    <s v="Pitti Palace"/>
    <s v="Palace"/>
    <s v="Florence"/>
    <s v="Mar/Apr 1799"/>
    <s v="Yes"/>
  </r>
  <r>
    <x v="20"/>
    <s v="1615-1676"/>
    <s v="Pitti Palace"/>
    <s v="Palace"/>
    <s v="Florence"/>
    <s v="Mar/Apr 1799"/>
    <s v="Yes"/>
  </r>
  <r>
    <x v="20"/>
    <s v="1615-1677"/>
    <s v="Pitti Palace"/>
    <s v="Palace"/>
    <s v="Florence"/>
    <s v="Mar/Apr 1799"/>
    <s v="Yes"/>
  </r>
  <r>
    <x v="21"/>
    <s v="16th century"/>
    <s v="Pitti Palace"/>
    <s v="Palace"/>
    <s v="Florence"/>
    <s v="Mar/Apr 1799"/>
    <s v="Lost"/>
  </r>
  <r>
    <x v="22"/>
    <s v="1485-1547"/>
    <s v="Pitti Palace"/>
    <s v="Palace"/>
    <s v="Florence"/>
    <s v="Mar/Apr 1799"/>
    <s v="Yes"/>
  </r>
  <r>
    <x v="23"/>
    <s v="1485-1581"/>
    <s v="Pitti Palace"/>
    <s v="Palace"/>
    <s v="Florence"/>
    <s v="Mar/Apr 1799"/>
    <s v="Yes"/>
  </r>
  <r>
    <x v="23"/>
    <s v="1485-1582"/>
    <s v="Pitti Palace"/>
    <s v="Palace"/>
    <s v="Florence"/>
    <s v="Mar/Apr 1799"/>
    <s v="Yes"/>
  </r>
  <r>
    <x v="23"/>
    <s v="1485-1583"/>
    <s v="Pitti Palace"/>
    <s v="Palace"/>
    <s v="Florence"/>
    <s v="Mar/Apr 1799"/>
    <s v="Yes"/>
  </r>
  <r>
    <x v="23"/>
    <s v="1485-1584"/>
    <s v="Pitti Palace"/>
    <s v="Palace"/>
    <s v="Florence"/>
    <s v="Mar/Apr 1799"/>
    <s v="Yes"/>
  </r>
  <r>
    <x v="24"/>
    <s v="1528-1588"/>
    <s v="Pitti Palace"/>
    <s v="Palace"/>
    <s v="Florence"/>
    <s v="Mar/Apr 1799"/>
    <s v="Lost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98">
  <r>
    <s v="Albani"/>
    <s v="1578-1660"/>
    <s v="Gallery"/>
    <s v="Gallery"/>
    <x v="0"/>
  </r>
  <r>
    <s v="Albani"/>
    <s v="1578-1660"/>
    <s v="Gallery"/>
    <s v="Gallery"/>
    <x v="0"/>
  </r>
  <r>
    <s v="Albertinelli"/>
    <s v="1474-1515"/>
    <s v="Santa Trinita (deleted)"/>
    <s v="Church"/>
    <x v="1"/>
  </r>
  <r>
    <s v="Badalocchi"/>
    <s v="1581-1647"/>
    <m/>
    <s v="Unknown"/>
    <x v="2"/>
  </r>
  <r>
    <s v="Barocci"/>
    <s v="1528-1614"/>
    <s v="Gallery"/>
    <s v="Gallery"/>
    <x v="3"/>
  </r>
  <r>
    <s v="Bartolommeo Capponi"/>
    <s v="1660-1680"/>
    <s v="San Savli (deleted)"/>
    <s v="Church"/>
    <x v="1"/>
  </r>
  <r>
    <s v="Bianchi Ferrari"/>
    <s v="1447-1510"/>
    <s v="Church of the Augustines of San Quintino (deleted)"/>
    <s v="Church"/>
    <x v="2"/>
  </r>
  <r>
    <s v="Bonifazio de Pitati"/>
    <s v="1487-1553"/>
    <s v="Pitti Palace"/>
    <s v="Palace"/>
    <x v="1"/>
  </r>
  <r>
    <s v="Bonifazio de Pitati"/>
    <s v="1487-1553"/>
    <s v="Pitti Palace"/>
    <s v="Palace"/>
    <x v="1"/>
  </r>
  <r>
    <s v="Boselli"/>
    <s v="1495-1527"/>
    <s v="Capucines Convent (deleted)"/>
    <s v="Church"/>
    <x v="2"/>
  </r>
  <r>
    <s v="Botticelli"/>
    <s v="1445-1510"/>
    <s v="Academy (from a deleted convent)"/>
    <s v="Academy"/>
    <x v="1"/>
  </r>
  <r>
    <s v="Bronzino"/>
    <s v="1503-1572"/>
    <s v="Church of the Holy Spirit"/>
    <s v="Church"/>
    <x v="1"/>
  </r>
  <r>
    <s v="Burrini"/>
    <s v="1656-1727"/>
    <s v="Gallery"/>
    <s v="Gallery"/>
    <x v="3"/>
  </r>
  <r>
    <s v="Caravaggio"/>
    <s v="1571-1611"/>
    <s v="Gallery"/>
    <s v="Gallery"/>
    <x v="3"/>
  </r>
  <r>
    <s v="Caravaggio"/>
    <s v="1571-1610"/>
    <m/>
    <s v="Unknown"/>
    <x v="4"/>
  </r>
  <r>
    <s v="Carracci (Annibale)"/>
    <s v="1560-1613"/>
    <s v="Gallery"/>
    <s v="Gallery"/>
    <x v="3"/>
  </r>
  <r>
    <s v="Carracci (Annibale)"/>
    <s v="1560-1611"/>
    <s v="Pitti Palace"/>
    <s v="Palace"/>
    <x v="1"/>
  </r>
  <r>
    <s v="Carracci (Ludovico)"/>
    <s v="1555-1622"/>
    <s v="Gallery"/>
    <s v="Gallery"/>
    <x v="3"/>
  </r>
  <r>
    <s v="Carracci (Ludovico)"/>
    <s v="1555-1623"/>
    <s v="Gallery"/>
    <s v="Gallery"/>
    <x v="3"/>
  </r>
  <r>
    <s v="Castagno"/>
    <s v="1423-1459"/>
    <s v="Academy (from a deleted convent)"/>
    <s v="Academy"/>
    <x v="1"/>
  </r>
  <r>
    <s v="Castagno"/>
    <s v="1423-1458"/>
    <s v="Campo-Santa (from a deleted convent)"/>
    <s v="Church"/>
    <x v="5"/>
  </r>
  <r>
    <s v="Cimabue"/>
    <s v="1240-1303"/>
    <s v="St Francis (deleted)"/>
    <s v="Church"/>
    <x v="5"/>
  </r>
  <r>
    <s v="Credi"/>
    <s v="1459-1537"/>
    <s v="Santa Maria Maddalena dei Pazzi (deleted)"/>
    <s v="Church"/>
    <x v="1"/>
  </r>
  <r>
    <s v="Fasolo"/>
    <s v="1489-1526"/>
    <s v="St Francis (deleted)"/>
    <s v="Church"/>
    <x v="6"/>
  </r>
  <r>
    <s v="Fra Angelico"/>
    <s v="1395-1455"/>
    <s v="St Dominic"/>
    <s v="Church"/>
    <x v="7"/>
  </r>
  <r>
    <s v="Fra Filippo Lippi"/>
    <s v="1406-1470"/>
    <s v="Santa Spirito"/>
    <s v="Church"/>
    <x v="1"/>
  </r>
  <r>
    <s v="Fra Filippo Lippi"/>
    <s v="1406-1469"/>
    <m/>
    <s v="Unknown"/>
    <x v="8"/>
  </r>
  <r>
    <s v="Gaddi"/>
    <s v="1300-1366"/>
    <s v="Sainte-Marie-des-Anges"/>
    <s v="Church"/>
    <x v="1"/>
  </r>
  <r>
    <s v="Gentile da Fabriano"/>
    <s v="1360-1427"/>
    <s v="Santa Trinita (deleted)"/>
    <s v="Church"/>
    <x v="1"/>
  </r>
  <r>
    <s v="Ghirlandaio, Benedetto"/>
    <s v="1458-1497"/>
    <s v="Santo-Spirito"/>
    <s v="Church"/>
    <x v="1"/>
  </r>
  <r>
    <s v="Ghirlandaio, Domenico"/>
    <s v="1449-1495"/>
    <s v="Santa Maria Maddalena dei Pazzi"/>
    <s v="Church"/>
    <x v="1"/>
  </r>
  <r>
    <s v="Ghisoni"/>
    <s v="1505-1575"/>
    <s v="Cathedral"/>
    <s v="Church"/>
    <x v="3"/>
  </r>
  <r>
    <s v="Giotto di Bondone"/>
    <s v="1266-1337"/>
    <s v="Convent of San Francesco (deleted)"/>
    <s v="Church"/>
    <x v="5"/>
  </r>
  <r>
    <s v="Giovanni-Battista Cima"/>
    <s v="1460-1518"/>
    <s v="St Dominic (deleted)"/>
    <s v="Church"/>
    <x v="2"/>
  </r>
  <r>
    <s v="Girolamo Bonini"/>
    <s v="(1660)-1680"/>
    <s v="Gallery"/>
    <s v="Gallery"/>
    <x v="3"/>
  </r>
  <r>
    <s v="Giulio Romano"/>
    <s v="1499-1546"/>
    <s v="Gallery"/>
    <s v="Gallery"/>
    <x v="3"/>
  </r>
  <r>
    <s v="Giulio Romano"/>
    <s v="1499-1547"/>
    <s v="Gallery"/>
    <s v="Gallery"/>
    <x v="3"/>
  </r>
  <r>
    <s v="Giuseppe Nogari"/>
    <s v="1699-1763"/>
    <s v="Gallery"/>
    <s v="Gallery"/>
    <x v="3"/>
  </r>
  <r>
    <s v="Gozzoli"/>
    <s v="1420-1497"/>
    <s v="Dome"/>
    <s v="Church"/>
    <x v="5"/>
  </r>
  <r>
    <s v="Guercino"/>
    <s v="1591-1682"/>
    <s v="Gallery"/>
    <s v="Gallery"/>
    <x v="3"/>
  </r>
  <r>
    <s v="Guercino"/>
    <s v="1591-1683"/>
    <s v="Gallery"/>
    <s v="Gallery"/>
    <x v="3"/>
  </r>
  <r>
    <s v="Guercino"/>
    <s v="1591-1684"/>
    <s v="Gallery"/>
    <s v="Gallery"/>
    <x v="3"/>
  </r>
  <r>
    <s v="Guercino"/>
    <s v="1591-1686"/>
    <s v="Gallery"/>
    <s v="Gallery"/>
    <x v="3"/>
  </r>
  <r>
    <s v="Guercino"/>
    <s v="1591-1688"/>
    <s v="Gallery"/>
    <s v="Gallery"/>
    <x v="3"/>
  </r>
  <r>
    <s v="Guercino"/>
    <s v="1591-1691"/>
    <s v="Gallery"/>
    <s v="Gallery"/>
    <x v="3"/>
  </r>
  <r>
    <s v="Guercino"/>
    <s v="1591-1692"/>
    <s v="Gallery"/>
    <s v="Gallery"/>
    <x v="3"/>
  </r>
  <r>
    <s v="Guercino"/>
    <s v="1591-1693"/>
    <s v="Gallery"/>
    <s v="Gallery"/>
    <x v="3"/>
  </r>
  <r>
    <s v="Guercino"/>
    <s v="1591-1694"/>
    <s v="Gallery"/>
    <s v="Gallery"/>
    <x v="3"/>
  </r>
  <r>
    <s v="Guercino"/>
    <s v="1591-1695"/>
    <s v="Gallery"/>
    <s v="Gallery"/>
    <x v="3"/>
  </r>
  <r>
    <s v="Guercino"/>
    <s v="1591-1696"/>
    <m/>
    <s v="Unknown"/>
    <x v="2"/>
  </r>
  <r>
    <s v="Guido Reni"/>
    <s v="1575-1648"/>
    <s v="Gallery"/>
    <s v="Gallery"/>
    <x v="3"/>
  </r>
  <r>
    <s v="Guido Reni"/>
    <s v="1575-1649"/>
    <s v="Gallery"/>
    <s v="Gallery"/>
    <x v="3"/>
  </r>
  <r>
    <s v="Guido Reni"/>
    <s v="1575-1652"/>
    <s v="Gallery"/>
    <s v="Gallery"/>
    <x v="0"/>
  </r>
  <r>
    <s v="Guido Reni"/>
    <s v="1575-1654"/>
    <s v="Gallery"/>
    <s v="Gallery"/>
    <x v="0"/>
  </r>
  <r>
    <s v="Il Soiaro (Bernardino Gatti)"/>
    <s v="1495-1576"/>
    <m/>
    <s v="Unknown"/>
    <x v="2"/>
  </r>
  <r>
    <s v="Jacopo da Empoli"/>
    <s v="1551-1640"/>
    <s v="Church (deleted convent)"/>
    <s v="Church"/>
    <x v="1"/>
  </r>
  <r>
    <s v="Lanfranco"/>
    <s v="1581-1648"/>
    <s v="Cathedral"/>
    <s v="Church"/>
    <x v="2"/>
  </r>
  <r>
    <s v="Lanfranco"/>
    <s v="1581-1649"/>
    <s v="Cathedral"/>
    <s v="Church"/>
    <x v="2"/>
  </r>
  <r>
    <s v="Lo Spagnuolo"/>
    <s v="1665-1748"/>
    <m/>
    <s v="Unknown"/>
    <x v="2"/>
  </r>
  <r>
    <s v="Lorenzo Fasolo"/>
    <s v="1463-1518"/>
    <s v="San Giacomo (deleted)"/>
    <s v="Church"/>
    <x v="9"/>
  </r>
  <r>
    <s v="Lorenzo Sabbatini"/>
    <s v="1533-1577"/>
    <s v="Gallery"/>
    <s v="Gallery"/>
    <x v="0"/>
  </r>
  <r>
    <s v="Machiavelli, Zanobi de'"/>
    <s v="1418-1479"/>
    <s v="Santa Croce (deleted)"/>
    <s v="Church"/>
    <x v="10"/>
  </r>
  <r>
    <s v="Mazone"/>
    <s v="1453-1511"/>
    <s v="Eglise des Recollets (deleted)"/>
    <s v="Church"/>
    <x v="9"/>
  </r>
  <r>
    <s v="Mazone"/>
    <s v="1453-1510"/>
    <s v="Family Chapel of Sixtus IV"/>
    <s v="Church"/>
    <x v="9"/>
  </r>
  <r>
    <s v="Mazzola"/>
    <s v="1476-1545"/>
    <m/>
    <s v="Unknown"/>
    <x v="2"/>
  </r>
  <r>
    <s v="Mazzolino"/>
    <s v="1480-1528"/>
    <m/>
    <s v="Unknown"/>
    <x v="2"/>
  </r>
  <r>
    <s v="Mazzolino"/>
    <s v="1480-1530"/>
    <m/>
    <s v="Unknown"/>
    <x v="2"/>
  </r>
  <r>
    <s v="Michelangelo de Lucca"/>
    <s v="1491-1555"/>
    <s v="St Etienne"/>
    <s v="Church"/>
    <x v="2"/>
  </r>
  <r>
    <s v="Orcagna (Andrea di Cione) "/>
    <s v="1343-1368"/>
    <s v="Chapel of Campo-Sarto"/>
    <s v="Church"/>
    <x v="5"/>
  </r>
  <r>
    <s v="Panfilo Nuvolone"/>
    <s v="1581-1651"/>
    <s v="Gallery"/>
    <s v="Gallery"/>
    <x v="0"/>
  </r>
  <r>
    <s v="Pesellino"/>
    <s v="1422-1457"/>
    <m/>
    <s v="Unknown"/>
    <x v="1"/>
  </r>
  <r>
    <s v="Piero di Lorenzo"/>
    <s v="1462-1521"/>
    <s v="San Girolamo e San Francesco sulla Costa (deleted)"/>
    <s v="Church"/>
    <x v="1"/>
  </r>
  <r>
    <s v="Ponte, Jacopo da"/>
    <s v="1510-1592"/>
    <m/>
    <s v="Unknown"/>
    <x v="1"/>
  </r>
  <r>
    <s v="Pontormo"/>
    <s v="1494-1557"/>
    <s v="Church of the religious to Ste Anne (deleted)"/>
    <s v="Church"/>
    <x v="1"/>
  </r>
  <r>
    <s v="Ricci"/>
    <s v="1660-1734"/>
    <m/>
    <s v="Unknown"/>
    <x v="2"/>
  </r>
  <r>
    <s v="Ricci"/>
    <s v="1660-1734"/>
    <m/>
    <s v="Unknown"/>
    <x v="2"/>
  </r>
  <r>
    <s v="Rodolfo Grillandaio"/>
    <s v="1482-1557"/>
    <s v="Religious convent of Ripoli (deleted)"/>
    <s v="Church"/>
    <x v="11"/>
  </r>
  <r>
    <s v="Rosselli, Cosimo"/>
    <s v="1439-1507"/>
    <s v="Santa Maria dei Pazzi (deleted)"/>
    <s v="Church"/>
    <x v="1"/>
  </r>
  <r>
    <s v="Rosselli, Matteo"/>
    <s v="1578-1651"/>
    <s v="X. Fabre"/>
    <s v="Church"/>
    <x v="1"/>
  </r>
  <r>
    <s v="Sacchi, Pier-Francesco"/>
    <s v="1485-1528"/>
    <s v="San Ugo (deleted)"/>
    <s v="Church"/>
    <x v="12"/>
  </r>
  <r>
    <s v="Schedone, Bartolommeo"/>
    <s v="1578-1615"/>
    <s v="Academy"/>
    <s v="Academy"/>
    <x v="2"/>
  </r>
  <r>
    <s v="School of Caravaggio"/>
    <s v="16-17th century"/>
    <s v="Gallery"/>
    <s v="Gallery"/>
    <x v="3"/>
  </r>
  <r>
    <s v="School of Correggio"/>
    <s v="14-15th century"/>
    <s v="Capucines Church"/>
    <s v="Church"/>
    <x v="9"/>
  </r>
  <r>
    <s v="School of Mazzola"/>
    <s v="16th century"/>
    <s v="Gallery"/>
    <s v="Gallery"/>
    <x v="3"/>
  </r>
  <r>
    <s v="School of Raphael"/>
    <s v="16th century"/>
    <s v="Pitti Palace"/>
    <s v="Palace"/>
    <x v="1"/>
  </r>
  <r>
    <s v="Simone di Martino"/>
    <s v="1285-1344"/>
    <s v="Convent dell'Annunziata (deleted)"/>
    <s v="Church"/>
    <x v="1"/>
  </r>
  <r>
    <s v="Spada, Lionello"/>
    <s v="1576-1623"/>
    <s v="Gallery"/>
    <s v="Gallery"/>
    <x v="3"/>
  </r>
  <r>
    <s v="Spada, Lionello"/>
    <s v="1576-1624"/>
    <s v="Gallery"/>
    <s v="Gallery"/>
    <x v="3"/>
  </r>
  <r>
    <s v="Spada, Lionello"/>
    <s v="1576-1625"/>
    <s v="Gallery"/>
    <s v="Gallery"/>
    <x v="3"/>
  </r>
  <r>
    <s v="Strozzi, Bernardo"/>
    <s v="1581-1646"/>
    <s v="Tribunal"/>
    <s v="Church"/>
    <x v="12"/>
  </r>
  <r>
    <s v="Taddeo di Bartolo"/>
    <s v="1363-1422"/>
    <s v="San Paolo all'Orto (deleted)"/>
    <s v="Church"/>
    <x v="5"/>
  </r>
  <r>
    <s v="Tiarini, Alessandro"/>
    <s v="1577-1669"/>
    <s v="Gallery"/>
    <s v="Gallery"/>
    <x v="3"/>
  </r>
  <r>
    <s v="Titian"/>
    <s v="1485-1577"/>
    <s v="Gallery"/>
    <s v="Gallery"/>
    <x v="3"/>
  </r>
  <r>
    <s v="unknown"/>
    <m/>
    <m/>
    <s v="Unknown"/>
    <x v="0"/>
  </r>
  <r>
    <s v="Vanni, Turino"/>
    <s v="1349-1438"/>
    <s v="Convent of St Sylvester (deleted)"/>
    <s v="Church"/>
    <x v="5"/>
  </r>
  <r>
    <s v="Vasari"/>
    <s v="1512-1576"/>
    <s v="Santa Maria Novella (deleted)"/>
    <s v="Church"/>
    <x v="13"/>
  </r>
  <r>
    <s v="Veronese"/>
    <s v="1528-1588"/>
    <s v="Pitti Palace"/>
    <s v="Palace"/>
    <x v="1"/>
  </r>
  <r>
    <s v="Veronese"/>
    <s v="1528-1588"/>
    <m/>
    <s v="Unknown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City">
  <location ref="A3:B21" firstHeaderRow="1" firstDataRow="1" firstDataCol="1"/>
  <pivotFields count="3">
    <pivotField showAll="0" defaultSubtotal="0"/>
    <pivotField showAll="0" defaultSubtotal="0"/>
    <pivotField axis="axisRow" dataField="1" showAll="0">
      <items count="18">
        <item x="16"/>
        <item x="10"/>
        <item x="15"/>
        <item x="14"/>
        <item x="11"/>
        <item x="1"/>
        <item x="4"/>
        <item x="8"/>
        <item x="6"/>
        <item x="3"/>
        <item x="2"/>
        <item x="7"/>
        <item x="9"/>
        <item x="12"/>
        <item x="5"/>
        <item x="13"/>
        <item x="0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# of Paintings" fld="2" subtotal="count" baseField="0" baseItem="0"/>
  </dataFields>
  <formats count="13">
    <format dxfId="119">
      <pivotArea type="all" dataOnly="0" outline="0" fieldPosition="0"/>
    </format>
    <format dxfId="118">
      <pivotArea collapsedLevelsAreSubtotals="1" fieldPosition="0">
        <references count="1">
          <reference field="2" count="1">
            <x v="5"/>
          </reference>
        </references>
      </pivotArea>
    </format>
    <format dxfId="117">
      <pivotArea dataOnly="0" labelOnly="1" fieldPosition="0">
        <references count="1">
          <reference field="2" count="1">
            <x v="5"/>
          </reference>
        </references>
      </pivotArea>
    </format>
    <format dxfId="116">
      <pivotArea collapsedLevelsAreSubtotals="1" fieldPosition="0">
        <references count="1">
          <reference field="2" count="1">
            <x v="9"/>
          </reference>
        </references>
      </pivotArea>
    </format>
    <format dxfId="115">
      <pivotArea dataOnly="0" labelOnly="1" fieldPosition="0">
        <references count="1">
          <reference field="2" count="1">
            <x v="9"/>
          </reference>
        </references>
      </pivotArea>
    </format>
    <format dxfId="114">
      <pivotArea collapsedLevelsAreSubtotals="1" fieldPosition="0">
        <references count="1">
          <reference field="2" count="1">
            <x v="10"/>
          </reference>
        </references>
      </pivotArea>
    </format>
    <format dxfId="113">
      <pivotArea dataOnly="0" labelOnly="1" fieldPosition="0">
        <references count="1">
          <reference field="2" count="1">
            <x v="10"/>
          </reference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outline="0" axis="axisValues" fieldPosition="0"/>
    </format>
    <format dxfId="109">
      <pivotArea dataOnly="0" labelOnly="1" outline="0" axis="axisValues" fieldPosition="0"/>
    </format>
    <format dxfId="108">
      <pivotArea dataOnly="0" grandRow="1" fieldPosition="0"/>
    </format>
    <format dxfId="107">
      <pivotArea dataOnly="0" fieldPosition="0">
        <references count="1">
          <reference field="2" count="3">
            <x v="5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Artist">
  <location ref="A3:B20" firstHeaderRow="1" firstDataRow="1" firstDataCol="1"/>
  <pivotFields count="14">
    <pivotField showAll="0"/>
    <pivotField axis="axisRow" showAll="0" measureFilter="1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7">
    <i>
      <x/>
    </i>
    <i>
      <x v="6"/>
    </i>
    <i>
      <x v="11"/>
    </i>
    <i>
      <x v="12"/>
    </i>
    <i>
      <x v="13"/>
    </i>
    <i>
      <x v="14"/>
    </i>
    <i>
      <x v="19"/>
    </i>
    <i>
      <x v="28"/>
    </i>
    <i>
      <x v="31"/>
    </i>
    <i>
      <x v="32"/>
    </i>
    <i>
      <x v="35"/>
    </i>
    <i>
      <x v="40"/>
    </i>
    <i>
      <x v="42"/>
    </i>
    <i>
      <x v="50"/>
    </i>
    <i>
      <x v="61"/>
    </i>
    <i>
      <x v="69"/>
    </i>
    <i t="grand">
      <x/>
    </i>
  </rowItems>
  <colItems count="1">
    <i/>
  </colItems>
  <dataFields count="1">
    <dataField name="# of Paintings" fld="7" subtotal="count" baseField="0" baseItem="0"/>
  </dataFields>
  <formats count="6"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0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Location in France">
  <location ref="A3:B14" firstHeaderRow="1" firstDataRow="1" firstDataCol="1"/>
  <pivotFields count="3">
    <pivotField showAll="0" defaultSubtotal="0"/>
    <pivotField axis="axisRow" dataField="1" showAll="0" measureFilter="1">
      <items count="39">
        <item x="0"/>
        <item x="21"/>
        <item x="28"/>
        <item x="3"/>
        <item x="11"/>
        <item x="33"/>
        <item x="20"/>
        <item x="19"/>
        <item x="31"/>
        <item x="32"/>
        <item x="30"/>
        <item x="22"/>
        <item x="10"/>
        <item x="34"/>
        <item x="12"/>
        <item x="4"/>
        <item x="6"/>
        <item x="1"/>
        <item x="18"/>
        <item x="13"/>
        <item x="29"/>
        <item x="2"/>
        <item x="9"/>
        <item x="23"/>
        <item x="24"/>
        <item x="26"/>
        <item x="25"/>
        <item x="27"/>
        <item m="1" x="36"/>
        <item x="5"/>
        <item x="7"/>
        <item x="8"/>
        <item m="1" x="35"/>
        <item x="17"/>
        <item x="16"/>
        <item x="15"/>
        <item x="14"/>
        <item m="1" x="37"/>
        <item t="default"/>
      </items>
    </pivotField>
    <pivotField showAll="0" defaultSubtotal="0"/>
  </pivotFields>
  <rowFields count="1">
    <field x="1"/>
  </rowFields>
  <rowItems count="11">
    <i>
      <x/>
    </i>
    <i>
      <x v="1"/>
    </i>
    <i>
      <x v="7"/>
    </i>
    <i>
      <x v="11"/>
    </i>
    <i>
      <x v="12"/>
    </i>
    <i>
      <x v="14"/>
    </i>
    <i>
      <x v="16"/>
    </i>
    <i>
      <x v="17"/>
    </i>
    <i>
      <x v="21"/>
    </i>
    <i>
      <x v="22"/>
    </i>
    <i t="grand">
      <x/>
    </i>
  </rowItems>
  <colItems count="1">
    <i/>
  </colItems>
  <dataFields count="1">
    <dataField name="Number of Paintings" fld="1" subtotal="count" baseField="0" baseItem="0"/>
  </dataFields>
  <formats count="3"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type="all" dataOnly="0" outline="0" fieldPosition="0"/>
    </format>
  </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rtist">
  <location ref="A3:B9" firstHeaderRow="1" firstDataRow="1" firstDataCol="1"/>
  <pivotFields count="7">
    <pivotField axis="axisRow" dataField="1"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2"/>
    </i>
    <i>
      <x v="13"/>
    </i>
    <i>
      <x v="19"/>
    </i>
    <i>
      <x v="20"/>
    </i>
    <i>
      <x v="23"/>
    </i>
    <i t="grand">
      <x/>
    </i>
  </rowItems>
  <colItems count="1">
    <i/>
  </colItems>
  <dataFields count="1">
    <dataField name="# of Paintings" fld="0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0" count="5">
            <x v="2"/>
            <x v="13"/>
            <x v="19"/>
            <x v="20"/>
            <x v="23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Artist">
  <location ref="F3:G15" firstHeaderRow="1" firstDataRow="1" firstDataCol="1"/>
  <pivotFields count="5">
    <pivotField axis="axisRow" dataField="1" showAll="0" measureFilter="1">
      <items count="128">
        <item n="Albani (1578- 1660)" x="0"/>
        <item x="1"/>
        <item m="1" x="121"/>
        <item x="3"/>
        <item m="1" x="113"/>
        <item x="4"/>
        <item x="5"/>
        <item m="1" x="115"/>
        <item x="6"/>
        <item n="Barocci (1526- 1612)" x="7"/>
        <item x="8"/>
        <item x="9"/>
        <item x="11"/>
        <item x="12"/>
        <item x="14"/>
        <item x="15"/>
        <item x="16"/>
        <item x="17"/>
        <item x="18"/>
        <item x="19"/>
        <item x="20"/>
        <item m="1" x="107"/>
        <item x="21"/>
        <item n="Annibale Carracci (1560-1609)" x="22"/>
        <item n="Lodovico Carracci (1555- 1619)" x="23"/>
        <item m="1" x="122"/>
        <item x="24"/>
        <item x="25"/>
        <item x="26"/>
        <item x="27"/>
        <item m="1" x="118"/>
        <item n="Corregio (1494- 1534)" x="28"/>
        <item x="29"/>
        <item x="30"/>
        <item m="1" x="114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n="Giulio Romano (1499- 1546)" x="51"/>
        <item x="53"/>
        <item m="1" x="120"/>
        <item n="Guercino (1591-1666)" x="54"/>
        <item n="Guido Reni (1575-1642)" x="55"/>
        <item x="56"/>
        <item m="1" x="119"/>
        <item x="58"/>
        <item m="1" x="116"/>
        <item x="59"/>
        <item x="60"/>
        <item x="61"/>
        <item x="62"/>
        <item m="1" x="125"/>
        <item m="1" x="126"/>
        <item x="67"/>
        <item x="68"/>
        <item x="69"/>
        <item n="Mazzolino (1480- 1528)" x="70"/>
        <item x="71"/>
        <item x="72"/>
        <item m="1" x="108"/>
        <item m="1" x="117"/>
        <item m="1" x="109"/>
        <item x="74"/>
        <item m="1" x="111"/>
        <item x="76"/>
        <item x="77"/>
        <item x="78"/>
        <item x="79"/>
        <item x="80"/>
        <item x="81"/>
        <item x="82"/>
        <item x="83"/>
        <item n="Raphael (1483-1520)" x="84"/>
        <item x="85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n="Spada, Lionello (1576- 1622)" x="100"/>
        <item x="101"/>
        <item x="102"/>
        <item x="103"/>
        <item n="Titian (1488- 1576)" x="104"/>
        <item x="105"/>
        <item x="106"/>
        <item m="1" x="110"/>
        <item m="1" x="124"/>
        <item m="1" x="112"/>
        <item m="1" x="123"/>
        <item x="2"/>
        <item x="10"/>
        <item x="13"/>
        <item x="31"/>
        <item x="35"/>
        <item x="47"/>
        <item x="48"/>
        <item x="49"/>
        <item x="50"/>
        <item x="52"/>
        <item x="57"/>
        <item x="63"/>
        <item x="64"/>
        <item x="65"/>
        <item x="66"/>
        <item x="73"/>
        <item x="75"/>
        <item x="86"/>
        <item x="94"/>
        <item t="default"/>
      </items>
    </pivotField>
    <pivotField showAll="0" defaultSubtotal="0"/>
    <pivotField showAll="0"/>
    <pivotField showAll="0" defaultSubtotal="0"/>
    <pivotField showAll="0"/>
  </pivotFields>
  <rowFields count="1">
    <field x="0"/>
  </rowFields>
  <rowItems count="12">
    <i>
      <x/>
    </i>
    <i>
      <x v="23"/>
    </i>
    <i>
      <x v="24"/>
    </i>
    <i>
      <x v="31"/>
    </i>
    <i>
      <x v="49"/>
    </i>
    <i>
      <x v="52"/>
    </i>
    <i>
      <x v="53"/>
    </i>
    <i>
      <x v="67"/>
    </i>
    <i>
      <x v="83"/>
    </i>
    <i>
      <x v="97"/>
    </i>
    <i>
      <x v="101"/>
    </i>
    <i t="grand">
      <x/>
    </i>
  </rowItems>
  <colItems count="1">
    <i/>
  </colItems>
  <dataFields count="1">
    <dataField name="# of Paintings" fld="0" subtotal="count" baseField="0" baseItem="0"/>
  </dataFields>
  <formats count="17">
    <format dxfId="97">
      <pivotArea type="all" dataOnly="0" outline="0" fieldPosition="0"/>
    </format>
    <format dxfId="96">
      <pivotArea collapsedLevelsAreSubtotals="1" fieldPosition="0">
        <references count="1">
          <reference field="0" count="1">
            <x v="52"/>
          </reference>
        </references>
      </pivotArea>
    </format>
    <format dxfId="95">
      <pivotArea dataOnly="0" labelOnly="1" fieldPosition="0">
        <references count="1">
          <reference field="0" count="1">
            <x v="52"/>
          </reference>
        </references>
      </pivotArea>
    </format>
    <format dxfId="94">
      <pivotArea collapsedLevelsAreSubtotals="1" fieldPosition="0">
        <references count="1">
          <reference field="0" count="1">
            <x v="83"/>
          </reference>
        </references>
      </pivotArea>
    </format>
    <format dxfId="93">
      <pivotArea dataOnly="0" labelOnly="1" fieldPosition="0">
        <references count="1">
          <reference field="0" count="1">
            <x v="83"/>
          </reference>
        </references>
      </pivotArea>
    </format>
    <format dxfId="92">
      <pivotArea field="0" type="button" dataOnly="0" labelOnly="1" outline="0" axis="axisRow" fieldPosition="0"/>
    </format>
    <format dxfId="91">
      <pivotArea dataOnly="0" labelOnly="1" outline="0" axis="axisValues" fieldPosition="0"/>
    </format>
    <format dxfId="90">
      <pivotArea dataOnly="0" labelOnly="1" outline="0" axis="axisValues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0" count="1">
            <x v="52"/>
          </reference>
        </references>
      </pivotArea>
    </format>
    <format dxfId="86">
      <pivotArea collapsedLevelsAreSubtotals="1" fieldPosition="0">
        <references count="1">
          <reference field="0" count="1">
            <x v="52"/>
          </reference>
        </references>
      </pivotArea>
    </format>
    <format dxfId="85">
      <pivotArea dataOnly="0" labelOnly="1" fieldPosition="0">
        <references count="1">
          <reference field="0" count="1">
            <x v="83"/>
          </reference>
        </references>
      </pivotArea>
    </format>
    <format dxfId="84">
      <pivotArea collapsedLevelsAreSubtotals="1" fieldPosition="0">
        <references count="1">
          <reference field="0" count="1">
            <x v="83"/>
          </reference>
        </references>
      </pivotArea>
    </format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rtist">
  <location ref="A3:B115" firstHeaderRow="1" firstDataRow="1" firstDataCol="1"/>
  <pivotFields count="5">
    <pivotField axis="axisRow" dataField="1" showAl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showAll="0" defaultSubtotal="0"/>
    <pivotField showAll="0"/>
    <pivotField showAll="0" defaultSubtotal="0"/>
    <pivotField showAll="0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Items count="1">
    <i/>
  </colItems>
  <dataFields count="1">
    <dataField name="# of Paintings" fld="0" subtotal="count" baseField="0" baseItem="0"/>
  </dataFields>
  <formats count="9">
    <format dxfId="106">
      <pivotArea type="all" dataOnly="0" outline="0" fieldPosition="0"/>
    </format>
    <format dxfId="105">
      <pivotArea field="0" type="button" dataOnly="0" labelOnly="1" outline="0" axis="axisRow" fieldPosition="0"/>
    </format>
    <format dxfId="104">
      <pivotArea dataOnly="0" labelOnly="1" outline="0" axis="axisValues" fieldPosition="0"/>
    </format>
    <format dxfId="103">
      <pivotArea dataOnly="0" labelOnly="1" outline="0" axis="axisValues" fieldPosition="0"/>
    </format>
    <format dxfId="102">
      <pivotArea grandRow="1" outline="0" collapsedLevelsAreSubtotals="1" fieldPosition="0"/>
    </format>
    <format dxfId="101">
      <pivotArea dataOnly="0" labelOnly="1" grandRow="1" outline="0" fieldPosition="0"/>
    </format>
    <format dxfId="100">
      <pivotArea outline="0" collapsedLevelsAreSubtotals="1" fieldPosition="0"/>
    </format>
    <format dxfId="99">
      <pivotArea dataOnly="0" labelOnly="1" outline="0" axis="axisValues" fieldPosition="0"/>
    </format>
    <format dxfId="9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Location Type">
  <location ref="A3:B33" firstHeaderRow="1" firstDataRow="1" firstDataCol="1"/>
  <pivotFields count="7">
    <pivotField showAll="0"/>
    <pivotField showAll="0" defaultSubtotal="0"/>
    <pivotField showAll="0"/>
    <pivotField axis="axisRow" dataField="1" showAll="0" defaultSubtotal="0">
      <items count="5">
        <item x="4"/>
        <item x="2"/>
        <item x="0"/>
        <item x="1"/>
        <item x="3"/>
      </items>
    </pivotField>
    <pivotField axis="axisRow" showAll="0" defaultSubtotal="0">
      <items count="17">
        <item x="16"/>
        <item x="10"/>
        <item x="15"/>
        <item x="14"/>
        <item x="11"/>
        <item x="1"/>
        <item x="4"/>
        <item x="8"/>
        <item x="6"/>
        <item x="3"/>
        <item x="2"/>
        <item x="7"/>
        <item x="9"/>
        <item x="12"/>
        <item x="5"/>
        <item x="13"/>
        <item x="0"/>
      </items>
    </pivotField>
    <pivotField showAll="0" defaultSubtotal="0"/>
    <pivotField showAll="0" defaultSubtotal="0"/>
  </pivotFields>
  <rowFields count="2">
    <field x="3"/>
    <field x="4"/>
  </rowFields>
  <rowItems count="30">
    <i>
      <x/>
    </i>
    <i r="1">
      <x v="1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5"/>
    </i>
    <i>
      <x v="2"/>
    </i>
    <i r="1">
      <x v="9"/>
    </i>
    <i r="1">
      <x v="16"/>
    </i>
    <i>
      <x v="3"/>
    </i>
    <i r="1">
      <x v="5"/>
    </i>
    <i r="1">
      <x v="9"/>
    </i>
    <i>
      <x v="4"/>
    </i>
    <i r="1">
      <x v="5"/>
    </i>
    <i r="1">
      <x v="8"/>
    </i>
    <i r="1">
      <x v="10"/>
    </i>
    <i r="1">
      <x v="13"/>
    </i>
    <i r="1">
      <x v="16"/>
    </i>
    <i t="grand">
      <x/>
    </i>
  </rowItems>
  <colItems count="1">
    <i/>
  </colItems>
  <dataFields count="1">
    <dataField name="# of Paintings" fld="3" subtotal="count" baseField="0" baseItem="0"/>
  </dataFields>
  <formats count="14">
    <format dxfId="80">
      <pivotArea outline="0" collapsedLevelsAreSubtotals="1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type="all" dataOnly="0" outline="0" fieldPosition="0"/>
    </format>
    <format dxfId="76">
      <pivotArea collapsedLevelsAreSubtotals="1" fieldPosition="0">
        <references count="1">
          <reference field="3" count="1">
            <x v="1"/>
          </reference>
        </references>
      </pivotArea>
    </format>
    <format dxfId="75">
      <pivotArea dataOnly="0" labelOnly="1" fieldPosition="0">
        <references count="1">
          <reference field="3" count="1">
            <x v="1"/>
          </reference>
        </references>
      </pivotArea>
    </format>
    <format dxfId="74">
      <pivotArea field="3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dataOnly="0" fieldPosition="0">
        <references count="1">
          <reference field="3" count="3">
            <x v="2"/>
            <x v="3"/>
            <x v="4"/>
          </reference>
        </references>
      </pivotArea>
    </format>
    <format dxfId="68">
      <pivotArea collapsedLevelsAreSubtotals="1" fieldPosition="0">
        <references count="1">
          <reference field="3" count="1">
            <x v="0"/>
          </reference>
        </references>
      </pivotArea>
    </format>
    <format dxfId="67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eturned Status">
  <location ref="A3:B9" firstHeaderRow="1" firstDataRow="1" firstDataCol="1"/>
  <pivotFields count="13">
    <pivotField showAll="0" defaultSubtotal="0"/>
    <pivotField showAll="0"/>
    <pivotField showAll="0" defaultSubtotal="0"/>
    <pivotField showAll="0"/>
    <pivotField showAll="0" defaultSubtotal="0"/>
    <pivotField showAll="0"/>
    <pivotField showAll="0"/>
    <pivotField axis="axisRow" dataField="1" showAll="0" defaultSubtotal="0">
      <items count="5">
        <item x="3"/>
        <item x="1"/>
        <item x="4"/>
        <item x="0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# of Paintings" fld="7" subtotal="count" baseField="0" baseItem="0"/>
  </dataFields>
  <formats count="3">
    <format dxfId="66">
      <pivotArea outline="0" collapsedLevelsAreSubtotals="1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ity">
  <location ref="A3:B15" firstHeaderRow="1" firstDataRow="1" firstDataCol="1"/>
  <pivotFields count="14">
    <pivotField showAll="0" defaultSubtotal="0"/>
    <pivotField showAll="0"/>
    <pivotField showAll="0" defaultSubtotal="0"/>
    <pivotField showAll="0"/>
    <pivotField showAll="0" defaultSubtotal="0"/>
    <pivotField axis="axisRow" dataField="1" showAll="0">
      <items count="12">
        <item x="10"/>
        <item x="1"/>
        <item x="4"/>
        <item x="7"/>
        <item x="3"/>
        <item x="2"/>
        <item x="6"/>
        <item x="9"/>
        <item x="5"/>
        <item x="8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# of Paintings" fld="5" subtotal="count" baseField="0" baseItem="0"/>
  </dataFields>
  <formats count="10"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grandRow="1" outline="0" collapsedLevelsAreSubtotals="1" fieldPosition="0"/>
    </format>
    <format dxfId="59">
      <pivotArea type="all" dataOnly="0" outline="0" fieldPosition="0"/>
    </format>
    <format dxfId="58">
      <pivotArea field="5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grandRow="1" outline="0" collapsedLevelsAreSubtotals="1" fieldPosition="0"/>
    </format>
    <format dxfId="5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rtist">
  <location ref="A3:B14" firstHeaderRow="1" firstDataRow="1" firstDataCol="1"/>
  <pivotFields count="14">
    <pivotField showAll="0" defaultSubtotal="0"/>
    <pivotField axis="axisRow" dataField="1" showAll="0" measureFilter="1">
      <items count="60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3"/>
        <item x="24"/>
        <item x="25"/>
        <item x="26"/>
        <item x="30"/>
        <item x="31"/>
        <item x="32"/>
        <item x="33"/>
        <item x="34"/>
        <item x="35"/>
        <item x="36"/>
        <item x="37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1"/>
        <item x="20"/>
        <item x="22"/>
        <item x="27"/>
        <item x="28"/>
        <item x="29"/>
        <item x="38"/>
        <item x="39"/>
        <item x="44"/>
        <item x="58"/>
        <item t="default"/>
      </items>
    </pivotField>
    <pivotField showAll="0" defaultSubtotal="0"/>
    <pivotField showAl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11">
    <i>
      <x/>
    </i>
    <i>
      <x v="2"/>
    </i>
    <i>
      <x v="12"/>
    </i>
    <i>
      <x v="17"/>
    </i>
    <i>
      <x v="24"/>
    </i>
    <i>
      <x v="25"/>
    </i>
    <i>
      <x v="26"/>
    </i>
    <i>
      <x v="40"/>
    </i>
    <i>
      <x v="42"/>
    </i>
    <i>
      <x v="47"/>
    </i>
    <i t="grand">
      <x/>
    </i>
  </rowItems>
  <colItems count="1">
    <i/>
  </colItems>
  <dataFields count="1">
    <dataField name="# of Paintings" fld="1" subtotal="count" baseField="0" baseItem="0"/>
  </dataFields>
  <formats count="12"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grandRow="1" outline="0" collapsedLevelsAreSubtotals="1" fieldPosition="0"/>
    </format>
    <format dxfId="49">
      <pivotArea grandRow="1" outline="0" collapsedLevelsAreSubtotals="1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grandRow="1" outline="0" collapsedLevelsAreSubtotals="1" fieldPosition="0"/>
    </format>
    <format dxfId="42">
      <pivotArea dataOnly="0" labelOnly="1" grandRow="1" outline="0" fieldPosition="0"/>
    </format>
  </format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Location Type">
  <location ref="A3:B18" firstHeaderRow="1" firstDataRow="1" firstDataCol="1"/>
  <pivotFields count="11">
    <pivotField showAll="0" defaultSubtotal="0"/>
    <pivotField axis="axisRow" showAll="0" defaultSubtotal="0">
      <items count="5">
        <item x="3"/>
        <item x="2"/>
        <item x="0"/>
        <item x="1"/>
        <item x="4"/>
      </items>
    </pivotField>
    <pivotField showAl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/>
    <pivotField axis="axisRow" showAll="0" defaultSubtotal="0">
      <items count="6">
        <item x="3"/>
        <item m="1" x="5"/>
        <item x="0"/>
        <item x="1"/>
        <item x="2"/>
        <item m="1" x="4"/>
      </items>
    </pivotField>
    <pivotField showAll="0" defaultSubtotal="0"/>
  </pivotFields>
  <rowFields count="2">
    <field x="9"/>
    <field x="1"/>
  </rowFields>
  <rowItems count="15">
    <i>
      <x/>
    </i>
    <i r="1">
      <x v="1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 v="1"/>
    </i>
    <i r="1">
      <x v="3"/>
    </i>
    <i>
      <x v="4"/>
    </i>
    <i r="1">
      <x v="1"/>
    </i>
    <i r="1">
      <x v="2"/>
    </i>
    <i t="grand">
      <x/>
    </i>
  </rowItems>
  <colItems count="1">
    <i/>
  </colItems>
  <dataFields count="1">
    <dataField name="# of Paintings" fld="4" subtotal="count" baseField="0" baseItem="0"/>
  </dataFields>
  <formats count="9"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field="9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dataOnly="0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9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City">
  <location ref="A3:B18" firstHeaderRow="1" firstDataRow="1" firstDataCol="1"/>
  <pivotFields count="5"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4">
        <item x="13"/>
        <item x="6"/>
        <item x="11"/>
        <item x="10"/>
        <item x="7"/>
        <item x="1"/>
        <item x="12"/>
        <item x="4"/>
        <item x="3"/>
        <item x="2"/>
        <item x="5"/>
        <item x="8"/>
        <item x="9"/>
        <item x="0"/>
      </items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# of Paintings" fld="4" subtotal="count" baseField="0" baseItem="0"/>
  </dataFields>
  <formats count="14"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grandRow="1" outline="0" collapsedLevelsAreSubtotals="1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45"/>
  <sheetViews>
    <sheetView tabSelected="1" zoomScale="70" zoomScaleNormal="70" workbookViewId="0">
      <pane xSplit="2" ySplit="4" topLeftCell="C21" activePane="bottomRight" state="frozen"/>
      <selection pane="topRight" activeCell="C1" sqref="C1"/>
      <selection pane="bottomLeft" activeCell="A4" sqref="A4"/>
      <selection pane="bottomRight" activeCell="B21" sqref="B21"/>
    </sheetView>
  </sheetViews>
  <sheetFormatPr defaultRowHeight="14.4" x14ac:dyDescent="0.3"/>
  <cols>
    <col min="1" max="1" width="59.6640625" style="23" customWidth="1"/>
    <col min="2" max="2" width="35" bestFit="1" customWidth="1"/>
    <col min="3" max="3" width="19.109375" style="4" bestFit="1" customWidth="1"/>
    <col min="4" max="4" width="45.33203125" bestFit="1" customWidth="1"/>
    <col min="5" max="5" width="30.44140625" style="4" bestFit="1" customWidth="1"/>
    <col min="6" max="6" width="15.77734375" style="4" bestFit="1" customWidth="1"/>
    <col min="7" max="7" width="24.6640625" style="4" bestFit="1" customWidth="1"/>
    <col min="8" max="8" width="17.44140625" style="4" bestFit="1" customWidth="1"/>
    <col min="9" max="9" width="37.5546875" bestFit="1" customWidth="1"/>
    <col min="10" max="10" width="21.77734375" style="4" bestFit="1" customWidth="1"/>
    <col min="11" max="11" width="19.21875" style="4" bestFit="1" customWidth="1"/>
    <col min="12" max="12" width="26.88671875" bestFit="1" customWidth="1"/>
    <col min="13" max="13" width="29" style="4" bestFit="1" customWidth="1"/>
    <col min="14" max="14" width="11.33203125" style="4" bestFit="1" customWidth="1"/>
    <col min="15" max="15" width="75.88671875" style="23" customWidth="1"/>
  </cols>
  <sheetData>
    <row r="1" spans="1:15" ht="18" x14ac:dyDescent="0.35">
      <c r="A1" s="46" t="s">
        <v>663</v>
      </c>
      <c r="B1" s="46"/>
    </row>
    <row r="2" spans="1:15" s="35" customFormat="1" ht="18" x14ac:dyDescent="0.35">
      <c r="A2" s="37"/>
      <c r="B2" s="37"/>
      <c r="C2" s="34"/>
      <c r="E2" s="34"/>
      <c r="F2" s="34"/>
      <c r="G2" s="34"/>
      <c r="H2" s="34"/>
      <c r="J2" s="34"/>
      <c r="K2" s="34"/>
      <c r="M2" s="34"/>
      <c r="N2" s="34"/>
      <c r="O2" s="36"/>
    </row>
    <row r="4" spans="1:15" s="20" customFormat="1" ht="17.399999999999999" x14ac:dyDescent="0.35">
      <c r="A4" s="24" t="s">
        <v>0</v>
      </c>
      <c r="B4" s="25" t="s">
        <v>1</v>
      </c>
      <c r="C4" s="25" t="s">
        <v>437</v>
      </c>
      <c r="D4" s="25" t="s">
        <v>2</v>
      </c>
      <c r="E4" s="25" t="s">
        <v>658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659</v>
      </c>
      <c r="N4" s="25" t="s">
        <v>3</v>
      </c>
      <c r="O4" s="24" t="s">
        <v>665</v>
      </c>
    </row>
    <row r="5" spans="1:15" ht="15.45" customHeight="1" x14ac:dyDescent="0.3">
      <c r="A5" s="26" t="s">
        <v>10</v>
      </c>
      <c r="B5" s="27" t="s">
        <v>11</v>
      </c>
      <c r="C5" s="28" t="s">
        <v>438</v>
      </c>
      <c r="D5" s="27" t="s">
        <v>12</v>
      </c>
      <c r="E5" s="28" t="s">
        <v>12</v>
      </c>
      <c r="F5" s="28" t="s">
        <v>13</v>
      </c>
      <c r="G5" s="28" t="s">
        <v>14</v>
      </c>
      <c r="H5" s="28" t="s">
        <v>15</v>
      </c>
      <c r="I5" s="27"/>
      <c r="J5" s="28"/>
      <c r="K5" s="28">
        <v>1815</v>
      </c>
      <c r="L5" s="27" t="s">
        <v>16</v>
      </c>
      <c r="M5" s="28" t="s">
        <v>418</v>
      </c>
      <c r="N5" s="28" t="s">
        <v>13</v>
      </c>
      <c r="O5" s="26"/>
    </row>
    <row r="6" spans="1:15" ht="15.45" customHeight="1" x14ac:dyDescent="0.3">
      <c r="A6" s="26" t="s">
        <v>17</v>
      </c>
      <c r="B6" s="27" t="s">
        <v>11</v>
      </c>
      <c r="C6" s="28" t="s">
        <v>438</v>
      </c>
      <c r="D6" s="27" t="s">
        <v>12</v>
      </c>
      <c r="E6" s="28" t="s">
        <v>12</v>
      </c>
      <c r="F6" s="28" t="s">
        <v>13</v>
      </c>
      <c r="G6" s="28" t="s">
        <v>14</v>
      </c>
      <c r="H6" s="28" t="s">
        <v>15</v>
      </c>
      <c r="I6" s="27"/>
      <c r="J6" s="28"/>
      <c r="K6" s="28">
        <v>1815</v>
      </c>
      <c r="L6" s="27" t="s">
        <v>16</v>
      </c>
      <c r="M6" s="28" t="s">
        <v>418</v>
      </c>
      <c r="N6" s="28" t="s">
        <v>13</v>
      </c>
      <c r="O6" s="26"/>
    </row>
    <row r="7" spans="1:15" ht="15.45" customHeight="1" x14ac:dyDescent="0.3">
      <c r="A7" s="26" t="s">
        <v>18</v>
      </c>
      <c r="B7" s="27" t="s">
        <v>11</v>
      </c>
      <c r="C7" s="28" t="s">
        <v>438</v>
      </c>
      <c r="D7" s="27" t="s">
        <v>12</v>
      </c>
      <c r="E7" s="28" t="s">
        <v>12</v>
      </c>
      <c r="F7" s="28" t="s">
        <v>13</v>
      </c>
      <c r="G7" s="28" t="s">
        <v>14</v>
      </c>
      <c r="H7" s="28" t="s">
        <v>15</v>
      </c>
      <c r="I7" s="27"/>
      <c r="J7" s="28"/>
      <c r="K7" s="28">
        <v>1815</v>
      </c>
      <c r="L7" s="27" t="s">
        <v>16</v>
      </c>
      <c r="M7" s="28" t="s">
        <v>418</v>
      </c>
      <c r="N7" s="28" t="s">
        <v>13</v>
      </c>
      <c r="O7" s="26"/>
    </row>
    <row r="8" spans="1:15" ht="15.45" customHeight="1" x14ac:dyDescent="0.3">
      <c r="A8" s="26" t="s">
        <v>19</v>
      </c>
      <c r="B8" s="27" t="s">
        <v>11</v>
      </c>
      <c r="C8" s="28" t="s">
        <v>438</v>
      </c>
      <c r="D8" s="27" t="s">
        <v>12</v>
      </c>
      <c r="E8" s="28" t="s">
        <v>12</v>
      </c>
      <c r="F8" s="28" t="s">
        <v>13</v>
      </c>
      <c r="G8" s="28" t="s">
        <v>14</v>
      </c>
      <c r="H8" s="28" t="s">
        <v>15</v>
      </c>
      <c r="I8" s="27"/>
      <c r="J8" s="28"/>
      <c r="K8" s="28">
        <v>1815</v>
      </c>
      <c r="L8" s="27" t="s">
        <v>16</v>
      </c>
      <c r="M8" s="28" t="s">
        <v>418</v>
      </c>
      <c r="N8" s="28" t="s">
        <v>13</v>
      </c>
      <c r="O8" s="26"/>
    </row>
    <row r="9" spans="1:15" ht="15.6" x14ac:dyDescent="0.3">
      <c r="A9" s="26" t="s">
        <v>313</v>
      </c>
      <c r="B9" s="27" t="s">
        <v>11</v>
      </c>
      <c r="C9" s="28" t="s">
        <v>438</v>
      </c>
      <c r="D9" s="27" t="s">
        <v>314</v>
      </c>
      <c r="E9" s="28" t="s">
        <v>419</v>
      </c>
      <c r="F9" s="28" t="s">
        <v>299</v>
      </c>
      <c r="G9" s="28" t="s">
        <v>315</v>
      </c>
      <c r="H9" s="28" t="s">
        <v>15</v>
      </c>
      <c r="I9" s="27"/>
      <c r="J9" s="28"/>
      <c r="K9" s="28">
        <v>1815</v>
      </c>
      <c r="L9" s="27" t="s">
        <v>314</v>
      </c>
      <c r="M9" s="28" t="s">
        <v>419</v>
      </c>
      <c r="N9" s="28" t="s">
        <v>299</v>
      </c>
      <c r="O9" s="26"/>
    </row>
    <row r="10" spans="1:15" ht="15.6" x14ac:dyDescent="0.3">
      <c r="A10" s="26" t="s">
        <v>316</v>
      </c>
      <c r="B10" s="27" t="s">
        <v>11</v>
      </c>
      <c r="C10" s="28" t="s">
        <v>438</v>
      </c>
      <c r="D10" s="27" t="s">
        <v>314</v>
      </c>
      <c r="E10" s="28" t="s">
        <v>419</v>
      </c>
      <c r="F10" s="28" t="s">
        <v>299</v>
      </c>
      <c r="G10" s="28" t="s">
        <v>315</v>
      </c>
      <c r="H10" s="28" t="s">
        <v>15</v>
      </c>
      <c r="I10" s="27"/>
      <c r="J10" s="28"/>
      <c r="K10" s="28">
        <v>1815</v>
      </c>
      <c r="L10" s="27" t="s">
        <v>314</v>
      </c>
      <c r="M10" s="28" t="s">
        <v>419</v>
      </c>
      <c r="N10" s="28" t="s">
        <v>299</v>
      </c>
      <c r="O10" s="26"/>
    </row>
    <row r="11" spans="1:15" ht="15.45" customHeight="1" x14ac:dyDescent="0.3">
      <c r="A11" s="26" t="s">
        <v>20</v>
      </c>
      <c r="B11" s="27" t="s">
        <v>11</v>
      </c>
      <c r="C11" s="28" t="s">
        <v>438</v>
      </c>
      <c r="D11" s="27" t="s">
        <v>12</v>
      </c>
      <c r="E11" s="28" t="s">
        <v>12</v>
      </c>
      <c r="F11" s="28" t="s">
        <v>13</v>
      </c>
      <c r="G11" s="28" t="s">
        <v>14</v>
      </c>
      <c r="H11" s="28" t="s">
        <v>21</v>
      </c>
      <c r="I11" s="27" t="s">
        <v>22</v>
      </c>
      <c r="J11" s="28">
        <v>1811</v>
      </c>
      <c r="K11" s="28"/>
      <c r="L11" s="27"/>
      <c r="M11" s="28"/>
      <c r="N11" s="28"/>
      <c r="O11" s="26"/>
    </row>
    <row r="12" spans="1:15" ht="15.45" customHeight="1" x14ac:dyDescent="0.3">
      <c r="A12" s="26" t="s">
        <v>23</v>
      </c>
      <c r="B12" s="27" t="s">
        <v>11</v>
      </c>
      <c r="C12" s="28" t="s">
        <v>438</v>
      </c>
      <c r="D12" s="27" t="s">
        <v>12</v>
      </c>
      <c r="E12" s="28" t="s">
        <v>12</v>
      </c>
      <c r="F12" s="28" t="s">
        <v>13</v>
      </c>
      <c r="G12" s="28" t="s">
        <v>14</v>
      </c>
      <c r="H12" s="28" t="s">
        <v>21</v>
      </c>
      <c r="I12" s="27" t="s">
        <v>24</v>
      </c>
      <c r="J12" s="28" t="s">
        <v>25</v>
      </c>
      <c r="K12" s="28"/>
      <c r="L12" s="27"/>
      <c r="M12" s="28"/>
      <c r="N12" s="28"/>
      <c r="O12" s="26" t="s">
        <v>26</v>
      </c>
    </row>
    <row r="13" spans="1:15" ht="15.45" customHeight="1" x14ac:dyDescent="0.3">
      <c r="A13" s="26" t="s">
        <v>393</v>
      </c>
      <c r="B13" s="27" t="s">
        <v>394</v>
      </c>
      <c r="C13" s="28" t="s">
        <v>439</v>
      </c>
      <c r="D13" s="27" t="s">
        <v>395</v>
      </c>
      <c r="E13" s="28" t="s">
        <v>420</v>
      </c>
      <c r="F13" s="28" t="s">
        <v>299</v>
      </c>
      <c r="G13" s="28" t="s">
        <v>312</v>
      </c>
      <c r="H13" s="28" t="s">
        <v>21</v>
      </c>
      <c r="I13" s="27" t="s">
        <v>63</v>
      </c>
      <c r="J13" s="28">
        <v>1814</v>
      </c>
      <c r="K13" s="28"/>
      <c r="L13" s="27"/>
      <c r="M13" s="28"/>
      <c r="N13" s="28"/>
      <c r="O13" s="26"/>
    </row>
    <row r="14" spans="1:15" ht="15.45" customHeight="1" x14ac:dyDescent="0.3">
      <c r="A14" s="26" t="s">
        <v>440</v>
      </c>
      <c r="B14" s="27" t="s">
        <v>441</v>
      </c>
      <c r="C14" s="28" t="s">
        <v>442</v>
      </c>
      <c r="D14" s="27" t="s">
        <v>443</v>
      </c>
      <c r="E14" s="28" t="s">
        <v>420</v>
      </c>
      <c r="F14" s="28" t="s">
        <v>225</v>
      </c>
      <c r="G14" s="28">
        <v>1811</v>
      </c>
      <c r="H14" s="28" t="s">
        <v>15</v>
      </c>
      <c r="I14" s="27"/>
      <c r="J14" s="28"/>
      <c r="K14" s="28">
        <v>1815</v>
      </c>
      <c r="L14" s="27" t="s">
        <v>12</v>
      </c>
      <c r="M14" s="28" t="s">
        <v>418</v>
      </c>
      <c r="N14" s="28" t="s">
        <v>225</v>
      </c>
      <c r="O14" s="26"/>
    </row>
    <row r="15" spans="1:15" ht="15.6" x14ac:dyDescent="0.3">
      <c r="A15" s="26" t="s">
        <v>318</v>
      </c>
      <c r="B15" s="27" t="s">
        <v>319</v>
      </c>
      <c r="C15" s="28" t="s">
        <v>444</v>
      </c>
      <c r="D15" s="27" t="s">
        <v>314</v>
      </c>
      <c r="E15" s="28" t="s">
        <v>419</v>
      </c>
      <c r="F15" s="28" t="s">
        <v>299</v>
      </c>
      <c r="G15" s="28" t="s">
        <v>315</v>
      </c>
      <c r="H15" s="28" t="s">
        <v>15</v>
      </c>
      <c r="I15" s="27"/>
      <c r="J15" s="28"/>
      <c r="K15" s="28">
        <v>1815</v>
      </c>
      <c r="L15" s="27" t="s">
        <v>314</v>
      </c>
      <c r="M15" s="28" t="s">
        <v>419</v>
      </c>
      <c r="N15" s="28" t="s">
        <v>299</v>
      </c>
      <c r="O15" s="26"/>
    </row>
    <row r="16" spans="1:15" ht="15.6" x14ac:dyDescent="0.3">
      <c r="A16" s="26" t="s">
        <v>320</v>
      </c>
      <c r="B16" s="27" t="s">
        <v>319</v>
      </c>
      <c r="C16" s="28" t="s">
        <v>444</v>
      </c>
      <c r="D16" s="27" t="s">
        <v>314</v>
      </c>
      <c r="E16" s="28" t="s">
        <v>419</v>
      </c>
      <c r="F16" s="28" t="s">
        <v>299</v>
      </c>
      <c r="G16" s="28" t="s">
        <v>315</v>
      </c>
      <c r="H16" s="28" t="s">
        <v>15</v>
      </c>
      <c r="I16" s="27"/>
      <c r="J16" s="28"/>
      <c r="K16" s="28">
        <v>1815</v>
      </c>
      <c r="L16" s="27" t="s">
        <v>314</v>
      </c>
      <c r="M16" s="28" t="s">
        <v>419</v>
      </c>
      <c r="N16" s="28" t="s">
        <v>299</v>
      </c>
      <c r="O16" s="26"/>
    </row>
    <row r="17" spans="1:15" ht="15.6" x14ac:dyDescent="0.3">
      <c r="A17" s="26" t="s">
        <v>203</v>
      </c>
      <c r="B17" s="27" t="s">
        <v>366</v>
      </c>
      <c r="C17" s="28" t="s">
        <v>445</v>
      </c>
      <c r="D17" s="27" t="s">
        <v>314</v>
      </c>
      <c r="E17" s="28" t="s">
        <v>419</v>
      </c>
      <c r="F17" s="28" t="s">
        <v>299</v>
      </c>
      <c r="G17" s="28" t="s">
        <v>315</v>
      </c>
      <c r="H17" s="28" t="s">
        <v>15</v>
      </c>
      <c r="I17" s="27"/>
      <c r="J17" s="28"/>
      <c r="K17" s="28">
        <v>1815</v>
      </c>
      <c r="L17" s="27" t="s">
        <v>314</v>
      </c>
      <c r="M17" s="28" t="s">
        <v>419</v>
      </c>
      <c r="N17" s="28" t="s">
        <v>299</v>
      </c>
      <c r="O17" s="26"/>
    </row>
    <row r="18" spans="1:15" ht="15.6" x14ac:dyDescent="0.3">
      <c r="A18" s="26" t="s">
        <v>257</v>
      </c>
      <c r="B18" s="27" t="s">
        <v>366</v>
      </c>
      <c r="C18" s="28" t="s">
        <v>445</v>
      </c>
      <c r="D18" s="27" t="s">
        <v>314</v>
      </c>
      <c r="E18" s="28" t="s">
        <v>419</v>
      </c>
      <c r="F18" s="28" t="s">
        <v>299</v>
      </c>
      <c r="G18" s="28" t="s">
        <v>315</v>
      </c>
      <c r="H18" s="28" t="s">
        <v>15</v>
      </c>
      <c r="I18" s="27"/>
      <c r="J18" s="28"/>
      <c r="K18" s="28">
        <v>1815</v>
      </c>
      <c r="L18" s="27" t="s">
        <v>314</v>
      </c>
      <c r="M18" s="28" t="s">
        <v>419</v>
      </c>
      <c r="N18" s="28" t="s">
        <v>299</v>
      </c>
      <c r="O18" s="26"/>
    </row>
    <row r="19" spans="1:15" ht="15.6" x14ac:dyDescent="0.3">
      <c r="A19" s="26" t="s">
        <v>367</v>
      </c>
      <c r="B19" s="27" t="s">
        <v>366</v>
      </c>
      <c r="C19" s="28" t="s">
        <v>445</v>
      </c>
      <c r="D19" s="27" t="s">
        <v>314</v>
      </c>
      <c r="E19" s="28" t="s">
        <v>419</v>
      </c>
      <c r="F19" s="28" t="s">
        <v>299</v>
      </c>
      <c r="G19" s="28" t="s">
        <v>315</v>
      </c>
      <c r="H19" s="28" t="s">
        <v>15</v>
      </c>
      <c r="I19" s="27"/>
      <c r="J19" s="28"/>
      <c r="K19" s="28">
        <v>1815</v>
      </c>
      <c r="L19" s="27" t="s">
        <v>314</v>
      </c>
      <c r="M19" s="28" t="s">
        <v>419</v>
      </c>
      <c r="N19" s="28" t="s">
        <v>299</v>
      </c>
      <c r="O19" s="26"/>
    </row>
    <row r="20" spans="1:15" ht="30.75" customHeight="1" x14ac:dyDescent="0.3">
      <c r="A20" s="26" t="s">
        <v>162</v>
      </c>
      <c r="B20" s="27" t="s">
        <v>163</v>
      </c>
      <c r="C20" s="28" t="s">
        <v>446</v>
      </c>
      <c r="D20" s="27" t="s">
        <v>12</v>
      </c>
      <c r="E20" s="28" t="s">
        <v>12</v>
      </c>
      <c r="F20" s="28" t="s">
        <v>137</v>
      </c>
      <c r="G20" s="28" t="s">
        <v>151</v>
      </c>
      <c r="H20" s="28" t="s">
        <v>15</v>
      </c>
      <c r="I20" s="27"/>
      <c r="J20" s="28"/>
      <c r="K20" s="28">
        <v>1815</v>
      </c>
      <c r="L20" s="27" t="s">
        <v>12</v>
      </c>
      <c r="M20" s="28" t="s">
        <v>418</v>
      </c>
      <c r="N20" s="28" t="s">
        <v>137</v>
      </c>
      <c r="O20" s="26"/>
    </row>
    <row r="21" spans="1:15" ht="15.45" customHeight="1" x14ac:dyDescent="0.3">
      <c r="A21" s="26" t="s">
        <v>229</v>
      </c>
      <c r="B21" s="27" t="s">
        <v>685</v>
      </c>
      <c r="C21" s="28" t="s">
        <v>448</v>
      </c>
      <c r="D21" s="27" t="s">
        <v>28</v>
      </c>
      <c r="E21" s="28" t="s">
        <v>420</v>
      </c>
      <c r="F21" s="28" t="s">
        <v>225</v>
      </c>
      <c r="G21" s="28" t="s">
        <v>226</v>
      </c>
      <c r="H21" s="28" t="s">
        <v>15</v>
      </c>
      <c r="I21" s="27"/>
      <c r="J21" s="28"/>
      <c r="K21" s="28">
        <v>1815</v>
      </c>
      <c r="L21" s="27" t="s">
        <v>12</v>
      </c>
      <c r="M21" s="28" t="s">
        <v>418</v>
      </c>
      <c r="N21" s="28" t="s">
        <v>225</v>
      </c>
      <c r="O21" s="26"/>
    </row>
    <row r="22" spans="1:15" ht="15.45" customHeight="1" x14ac:dyDescent="0.3">
      <c r="A22" s="26" t="s">
        <v>447</v>
      </c>
      <c r="B22" s="27" t="s">
        <v>685</v>
      </c>
      <c r="C22" s="28" t="s">
        <v>448</v>
      </c>
      <c r="D22" s="27" t="s">
        <v>449</v>
      </c>
      <c r="E22" s="28" t="s">
        <v>420</v>
      </c>
      <c r="F22" s="28" t="s">
        <v>225</v>
      </c>
      <c r="G22" s="28">
        <v>1811</v>
      </c>
      <c r="H22" s="28" t="s">
        <v>15</v>
      </c>
      <c r="I22" s="27"/>
      <c r="J22" s="28"/>
      <c r="K22" s="28">
        <v>1815</v>
      </c>
      <c r="L22" s="27" t="s">
        <v>12</v>
      </c>
      <c r="M22" s="28" t="s">
        <v>418</v>
      </c>
      <c r="N22" s="28" t="s">
        <v>225</v>
      </c>
      <c r="O22" s="26"/>
    </row>
    <row r="23" spans="1:15" ht="15.45" customHeight="1" x14ac:dyDescent="0.3">
      <c r="A23" s="26" t="s">
        <v>231</v>
      </c>
      <c r="B23" s="27" t="s">
        <v>685</v>
      </c>
      <c r="C23" s="28" t="s">
        <v>448</v>
      </c>
      <c r="D23" s="27"/>
      <c r="E23" s="28" t="s">
        <v>421</v>
      </c>
      <c r="F23" s="28" t="s">
        <v>225</v>
      </c>
      <c r="G23" s="28" t="s">
        <v>226</v>
      </c>
      <c r="H23" s="28" t="s">
        <v>21</v>
      </c>
      <c r="I23" s="27" t="s">
        <v>232</v>
      </c>
      <c r="J23" s="28">
        <v>1811</v>
      </c>
      <c r="K23" s="28"/>
      <c r="L23" s="27"/>
      <c r="M23" s="28"/>
      <c r="N23" s="28"/>
      <c r="O23" s="26"/>
    </row>
    <row r="24" spans="1:15" ht="15.6" x14ac:dyDescent="0.3">
      <c r="A24" s="26" t="s">
        <v>324</v>
      </c>
      <c r="B24" s="27" t="s">
        <v>32</v>
      </c>
      <c r="C24" s="28" t="s">
        <v>450</v>
      </c>
      <c r="D24" s="27" t="s">
        <v>314</v>
      </c>
      <c r="E24" s="28" t="s">
        <v>419</v>
      </c>
      <c r="F24" s="28" t="s">
        <v>299</v>
      </c>
      <c r="G24" s="28" t="s">
        <v>315</v>
      </c>
      <c r="H24" s="28" t="s">
        <v>15</v>
      </c>
      <c r="I24" s="27"/>
      <c r="J24" s="28"/>
      <c r="K24" s="28">
        <v>1815</v>
      </c>
      <c r="L24" s="27" t="s">
        <v>314</v>
      </c>
      <c r="M24" s="28" t="s">
        <v>419</v>
      </c>
      <c r="N24" s="28" t="s">
        <v>299</v>
      </c>
      <c r="O24" s="26"/>
    </row>
    <row r="25" spans="1:15" ht="15.6" x14ac:dyDescent="0.3">
      <c r="A25" s="26" t="s">
        <v>325</v>
      </c>
      <c r="B25" s="27" t="s">
        <v>32</v>
      </c>
      <c r="C25" s="28" t="s">
        <v>450</v>
      </c>
      <c r="D25" s="27" t="s">
        <v>314</v>
      </c>
      <c r="E25" s="28" t="s">
        <v>419</v>
      </c>
      <c r="F25" s="28" t="s">
        <v>299</v>
      </c>
      <c r="G25" s="28" t="s">
        <v>315</v>
      </c>
      <c r="H25" s="28" t="s">
        <v>15</v>
      </c>
      <c r="I25" s="27"/>
      <c r="J25" s="28"/>
      <c r="K25" s="28">
        <v>1815</v>
      </c>
      <c r="L25" s="27" t="s">
        <v>314</v>
      </c>
      <c r="M25" s="28" t="s">
        <v>419</v>
      </c>
      <c r="N25" s="28" t="s">
        <v>299</v>
      </c>
      <c r="O25" s="26"/>
    </row>
    <row r="26" spans="1:15" ht="15.45" customHeight="1" x14ac:dyDescent="0.3">
      <c r="A26" s="26" t="s">
        <v>158</v>
      </c>
      <c r="B26" s="27" t="s">
        <v>32</v>
      </c>
      <c r="C26" s="28" t="s">
        <v>451</v>
      </c>
      <c r="D26" s="27" t="s">
        <v>12</v>
      </c>
      <c r="E26" s="28" t="s">
        <v>12</v>
      </c>
      <c r="F26" s="28" t="s">
        <v>137</v>
      </c>
      <c r="G26" s="28" t="s">
        <v>151</v>
      </c>
      <c r="H26" s="28" t="s">
        <v>21</v>
      </c>
      <c r="I26" s="27" t="s">
        <v>159</v>
      </c>
      <c r="J26" s="28">
        <v>1801</v>
      </c>
      <c r="K26" s="28"/>
      <c r="L26" s="27"/>
      <c r="M26" s="28"/>
      <c r="N26" s="28"/>
      <c r="O26" s="26"/>
    </row>
    <row r="27" spans="1:15" ht="15.45" customHeight="1" x14ac:dyDescent="0.3">
      <c r="A27" s="26" t="s">
        <v>122</v>
      </c>
      <c r="B27" s="27" t="s">
        <v>379</v>
      </c>
      <c r="C27" s="28" t="s">
        <v>452</v>
      </c>
      <c r="D27" s="27" t="s">
        <v>380</v>
      </c>
      <c r="E27" s="28" t="s">
        <v>420</v>
      </c>
      <c r="F27" s="28" t="s">
        <v>299</v>
      </c>
      <c r="G27" s="28">
        <v>1811</v>
      </c>
      <c r="H27" s="28" t="s">
        <v>21</v>
      </c>
      <c r="I27" s="27" t="s">
        <v>63</v>
      </c>
      <c r="J27" s="28" t="s">
        <v>305</v>
      </c>
      <c r="K27" s="28"/>
      <c r="L27" s="27"/>
      <c r="M27" s="28"/>
      <c r="N27" s="28"/>
      <c r="O27" s="26"/>
    </row>
    <row r="28" spans="1:15" ht="15.45" customHeight="1" x14ac:dyDescent="0.3">
      <c r="A28" s="26" t="s">
        <v>33</v>
      </c>
      <c r="B28" s="27" t="s">
        <v>34</v>
      </c>
      <c r="C28" s="28" t="s">
        <v>453</v>
      </c>
      <c r="D28" s="27" t="s">
        <v>35</v>
      </c>
      <c r="E28" s="28" t="s">
        <v>420</v>
      </c>
      <c r="F28" s="28" t="s">
        <v>36</v>
      </c>
      <c r="G28" s="28">
        <v>1811</v>
      </c>
      <c r="H28" s="28" t="s">
        <v>37</v>
      </c>
      <c r="I28" s="27"/>
      <c r="J28" s="28"/>
      <c r="K28" s="28">
        <v>1815</v>
      </c>
      <c r="L28" s="27" t="s">
        <v>38</v>
      </c>
      <c r="M28" s="28" t="s">
        <v>421</v>
      </c>
      <c r="N28" s="28" t="s">
        <v>39</v>
      </c>
      <c r="O28" s="26"/>
    </row>
    <row r="29" spans="1:15" ht="15.45" customHeight="1" x14ac:dyDescent="0.3">
      <c r="A29" s="26" t="s">
        <v>454</v>
      </c>
      <c r="B29" s="27" t="s">
        <v>455</v>
      </c>
      <c r="C29" s="28" t="s">
        <v>456</v>
      </c>
      <c r="D29" s="27" t="s">
        <v>457</v>
      </c>
      <c r="E29" s="28" t="s">
        <v>420</v>
      </c>
      <c r="F29" s="28" t="s">
        <v>225</v>
      </c>
      <c r="G29" s="28">
        <v>1811</v>
      </c>
      <c r="H29" s="28" t="s">
        <v>21</v>
      </c>
      <c r="I29" s="27" t="s">
        <v>63</v>
      </c>
      <c r="J29" s="28" t="s">
        <v>458</v>
      </c>
      <c r="K29" s="28"/>
      <c r="L29" s="27"/>
      <c r="M29" s="28"/>
      <c r="N29" s="28"/>
      <c r="O29" s="26"/>
    </row>
    <row r="30" spans="1:15" ht="15.6" x14ac:dyDescent="0.3">
      <c r="A30" s="26" t="s">
        <v>328</v>
      </c>
      <c r="B30" s="27" t="s">
        <v>329</v>
      </c>
      <c r="C30" s="28" t="s">
        <v>459</v>
      </c>
      <c r="D30" s="27" t="s">
        <v>314</v>
      </c>
      <c r="E30" s="28" t="s">
        <v>419</v>
      </c>
      <c r="F30" s="28" t="s">
        <v>299</v>
      </c>
      <c r="G30" s="28" t="s">
        <v>315</v>
      </c>
      <c r="H30" s="28" t="s">
        <v>39</v>
      </c>
      <c r="I30" s="27" t="s">
        <v>330</v>
      </c>
      <c r="J30" s="28"/>
      <c r="K30" s="28"/>
      <c r="L30" s="27"/>
      <c r="M30" s="28"/>
      <c r="N30" s="28" t="s">
        <v>39</v>
      </c>
      <c r="O30" s="26"/>
    </row>
    <row r="31" spans="1:15" ht="15.6" x14ac:dyDescent="0.3">
      <c r="A31" s="26" t="s">
        <v>331</v>
      </c>
      <c r="B31" s="27" t="s">
        <v>329</v>
      </c>
      <c r="C31" s="28" t="s">
        <v>459</v>
      </c>
      <c r="D31" s="27" t="s">
        <v>314</v>
      </c>
      <c r="E31" s="28" t="s">
        <v>419</v>
      </c>
      <c r="F31" s="28" t="s">
        <v>299</v>
      </c>
      <c r="G31" s="28" t="s">
        <v>315</v>
      </c>
      <c r="H31" s="28" t="s">
        <v>39</v>
      </c>
      <c r="I31" s="27" t="s">
        <v>330</v>
      </c>
      <c r="J31" s="28"/>
      <c r="K31" s="28"/>
      <c r="L31" s="27"/>
      <c r="M31" s="28"/>
      <c r="N31" s="28" t="s">
        <v>39</v>
      </c>
      <c r="O31" s="26"/>
    </row>
    <row r="32" spans="1:15" ht="15.6" x14ac:dyDescent="0.3">
      <c r="A32" s="26" t="s">
        <v>332</v>
      </c>
      <c r="B32" s="27" t="s">
        <v>333</v>
      </c>
      <c r="C32" s="28" t="s">
        <v>460</v>
      </c>
      <c r="D32" s="27" t="s">
        <v>314</v>
      </c>
      <c r="E32" s="28" t="s">
        <v>419</v>
      </c>
      <c r="F32" s="28" t="s">
        <v>299</v>
      </c>
      <c r="G32" s="28" t="s">
        <v>315</v>
      </c>
      <c r="H32" s="28" t="s">
        <v>15</v>
      </c>
      <c r="I32" s="27"/>
      <c r="J32" s="28"/>
      <c r="K32" s="28">
        <v>1815</v>
      </c>
      <c r="L32" s="27" t="s">
        <v>314</v>
      </c>
      <c r="M32" s="28" t="s">
        <v>419</v>
      </c>
      <c r="N32" s="28" t="s">
        <v>299</v>
      </c>
      <c r="O32" s="26"/>
    </row>
    <row r="33" spans="1:15" ht="15.45" customHeight="1" x14ac:dyDescent="0.3">
      <c r="A33" s="26" t="s">
        <v>461</v>
      </c>
      <c r="B33" s="27" t="s">
        <v>462</v>
      </c>
      <c r="C33" s="28" t="s">
        <v>463</v>
      </c>
      <c r="D33" s="27" t="s">
        <v>464</v>
      </c>
      <c r="E33" s="28" t="s">
        <v>420</v>
      </c>
      <c r="F33" s="28" t="s">
        <v>225</v>
      </c>
      <c r="G33" s="28">
        <v>1811</v>
      </c>
      <c r="H33" s="28" t="s">
        <v>21</v>
      </c>
      <c r="I33" s="27" t="s">
        <v>465</v>
      </c>
      <c r="J33" s="28">
        <v>1872</v>
      </c>
      <c r="K33" s="28"/>
      <c r="L33" s="27"/>
      <c r="M33" s="28"/>
      <c r="N33" s="28"/>
      <c r="O33" s="26"/>
    </row>
    <row r="34" spans="1:15" ht="15.45" customHeight="1" x14ac:dyDescent="0.3">
      <c r="A34" s="26" t="s">
        <v>303</v>
      </c>
      <c r="B34" s="27" t="s">
        <v>304</v>
      </c>
      <c r="C34" s="28" t="s">
        <v>466</v>
      </c>
      <c r="D34" s="27" t="s">
        <v>660</v>
      </c>
      <c r="E34" s="28" t="s">
        <v>420</v>
      </c>
      <c r="F34" s="28" t="s">
        <v>299</v>
      </c>
      <c r="G34" s="28">
        <v>1811</v>
      </c>
      <c r="H34" s="28" t="s">
        <v>21</v>
      </c>
      <c r="I34" s="27" t="s">
        <v>63</v>
      </c>
      <c r="J34" s="28" t="s">
        <v>305</v>
      </c>
      <c r="K34" s="28"/>
      <c r="L34" s="27"/>
      <c r="M34" s="28"/>
      <c r="N34" s="28"/>
      <c r="O34" s="26"/>
    </row>
    <row r="35" spans="1:15" ht="30.75" customHeight="1" x14ac:dyDescent="0.3">
      <c r="A35" s="26" t="s">
        <v>42</v>
      </c>
      <c r="B35" s="27" t="s">
        <v>43</v>
      </c>
      <c r="C35" s="28" t="s">
        <v>468</v>
      </c>
      <c r="D35" s="27" t="s">
        <v>44</v>
      </c>
      <c r="E35" s="28" t="s">
        <v>420</v>
      </c>
      <c r="F35" s="28" t="s">
        <v>29</v>
      </c>
      <c r="G35" s="28">
        <v>1811</v>
      </c>
      <c r="H35" s="28" t="s">
        <v>15</v>
      </c>
      <c r="I35" s="27"/>
      <c r="J35" s="28"/>
      <c r="K35" s="28">
        <v>1815</v>
      </c>
      <c r="L35" s="27" t="s">
        <v>45</v>
      </c>
      <c r="M35" s="28" t="s">
        <v>420</v>
      </c>
      <c r="N35" s="28" t="s">
        <v>29</v>
      </c>
      <c r="O35" s="26" t="s">
        <v>46</v>
      </c>
    </row>
    <row r="36" spans="1:15" ht="15.45" customHeight="1" x14ac:dyDescent="0.3">
      <c r="A36" s="26" t="s">
        <v>467</v>
      </c>
      <c r="B36" s="27" t="s">
        <v>306</v>
      </c>
      <c r="C36" s="28" t="s">
        <v>469</v>
      </c>
      <c r="D36" s="27" t="s">
        <v>470</v>
      </c>
      <c r="E36" s="28" t="s">
        <v>420</v>
      </c>
      <c r="F36" s="28" t="s">
        <v>299</v>
      </c>
      <c r="G36" s="28">
        <v>1813</v>
      </c>
      <c r="H36" s="28" t="s">
        <v>21</v>
      </c>
      <c r="I36" s="27" t="s">
        <v>63</v>
      </c>
      <c r="J36" s="28" t="s">
        <v>307</v>
      </c>
      <c r="K36" s="28"/>
      <c r="L36" s="27"/>
      <c r="M36" s="28"/>
      <c r="N36" s="28"/>
      <c r="O36" s="26"/>
    </row>
    <row r="37" spans="1:15" ht="15.6" x14ac:dyDescent="0.3">
      <c r="A37" s="26" t="s">
        <v>334</v>
      </c>
      <c r="B37" s="27" t="s">
        <v>335</v>
      </c>
      <c r="C37" s="28" t="s">
        <v>471</v>
      </c>
      <c r="D37" s="27" t="s">
        <v>314</v>
      </c>
      <c r="E37" s="28" t="s">
        <v>419</v>
      </c>
      <c r="F37" s="28" t="s">
        <v>299</v>
      </c>
      <c r="G37" s="28" t="s">
        <v>315</v>
      </c>
      <c r="H37" s="28" t="s">
        <v>15</v>
      </c>
      <c r="I37" s="27"/>
      <c r="J37" s="28"/>
      <c r="K37" s="28">
        <v>1815</v>
      </c>
      <c r="L37" s="27" t="s">
        <v>314</v>
      </c>
      <c r="M37" s="28" t="s">
        <v>419</v>
      </c>
      <c r="N37" s="28" t="s">
        <v>299</v>
      </c>
      <c r="O37" s="26"/>
    </row>
    <row r="38" spans="1:15" ht="15.45" customHeight="1" x14ac:dyDescent="0.3">
      <c r="A38" s="26" t="s">
        <v>194</v>
      </c>
      <c r="B38" s="27" t="s">
        <v>195</v>
      </c>
      <c r="C38" s="28" t="s">
        <v>472</v>
      </c>
      <c r="D38" s="27" t="s">
        <v>12</v>
      </c>
      <c r="E38" s="28" t="s">
        <v>12</v>
      </c>
      <c r="F38" s="28" t="s">
        <v>137</v>
      </c>
      <c r="G38" s="28" t="s">
        <v>179</v>
      </c>
      <c r="H38" s="28" t="s">
        <v>21</v>
      </c>
      <c r="I38" s="27" t="s">
        <v>30</v>
      </c>
      <c r="J38" s="28" t="s">
        <v>196</v>
      </c>
      <c r="K38" s="28"/>
      <c r="L38" s="27"/>
      <c r="M38" s="28"/>
      <c r="N38" s="28"/>
      <c r="O38" s="26"/>
    </row>
    <row r="39" spans="1:15" ht="15.45" customHeight="1" x14ac:dyDescent="0.3">
      <c r="A39" s="26" t="s">
        <v>47</v>
      </c>
      <c r="B39" s="27" t="s">
        <v>48</v>
      </c>
      <c r="C39" s="28" t="s">
        <v>473</v>
      </c>
      <c r="D39" s="27" t="s">
        <v>35</v>
      </c>
      <c r="E39" s="28" t="s">
        <v>420</v>
      </c>
      <c r="F39" s="28" t="s">
        <v>36</v>
      </c>
      <c r="G39" s="28">
        <v>1811</v>
      </c>
      <c r="H39" s="28" t="s">
        <v>37</v>
      </c>
      <c r="I39" s="27"/>
      <c r="J39" s="28"/>
      <c r="K39" s="28">
        <v>1815</v>
      </c>
      <c r="L39" s="27" t="s">
        <v>38</v>
      </c>
      <c r="M39" s="28" t="s">
        <v>421</v>
      </c>
      <c r="N39" s="28" t="s">
        <v>39</v>
      </c>
      <c r="O39" s="26"/>
    </row>
    <row r="40" spans="1:15" ht="15.45" customHeight="1" x14ac:dyDescent="0.3">
      <c r="A40" s="26" t="s">
        <v>177</v>
      </c>
      <c r="B40" s="27" t="s">
        <v>178</v>
      </c>
      <c r="C40" s="28" t="s">
        <v>475</v>
      </c>
      <c r="D40" s="27" t="s">
        <v>12</v>
      </c>
      <c r="E40" s="28" t="s">
        <v>12</v>
      </c>
      <c r="F40" s="28" t="s">
        <v>137</v>
      </c>
      <c r="G40" s="28" t="s">
        <v>179</v>
      </c>
      <c r="H40" s="28" t="s">
        <v>21</v>
      </c>
      <c r="I40" s="27" t="s">
        <v>180</v>
      </c>
      <c r="J40" s="28">
        <v>1801</v>
      </c>
      <c r="K40" s="28"/>
      <c r="L40" s="27"/>
      <c r="M40" s="28"/>
      <c r="N40" s="28"/>
      <c r="O40" s="26"/>
    </row>
    <row r="41" spans="1:15" ht="15.45" customHeight="1" x14ac:dyDescent="0.3">
      <c r="A41" s="26" t="s">
        <v>257</v>
      </c>
      <c r="B41" s="27" t="s">
        <v>178</v>
      </c>
      <c r="C41" s="28" t="s">
        <v>474</v>
      </c>
      <c r="D41" s="27"/>
      <c r="E41" s="28" t="s">
        <v>421</v>
      </c>
      <c r="F41" s="28" t="s">
        <v>407</v>
      </c>
      <c r="G41" s="28" t="s">
        <v>408</v>
      </c>
      <c r="H41" s="28" t="s">
        <v>62</v>
      </c>
      <c r="I41" s="27" t="s">
        <v>409</v>
      </c>
      <c r="J41" s="28">
        <v>1811</v>
      </c>
      <c r="K41" s="28"/>
      <c r="L41" s="27"/>
      <c r="M41" s="28"/>
      <c r="N41" s="28"/>
      <c r="O41" s="26"/>
    </row>
    <row r="42" spans="1:15" s="3" customFormat="1" ht="30.75" customHeight="1" x14ac:dyDescent="0.3">
      <c r="A42" s="26" t="s">
        <v>280</v>
      </c>
      <c r="B42" s="27" t="s">
        <v>281</v>
      </c>
      <c r="C42" s="28" t="s">
        <v>476</v>
      </c>
      <c r="D42" s="27" t="s">
        <v>282</v>
      </c>
      <c r="E42" s="28" t="s">
        <v>420</v>
      </c>
      <c r="F42" s="28" t="s">
        <v>225</v>
      </c>
      <c r="G42" s="28" t="s">
        <v>273</v>
      </c>
      <c r="H42" s="28" t="s">
        <v>15</v>
      </c>
      <c r="I42" s="27"/>
      <c r="J42" s="28"/>
      <c r="K42" s="28">
        <v>1815</v>
      </c>
      <c r="L42" s="27" t="s">
        <v>12</v>
      </c>
      <c r="M42" s="28" t="s">
        <v>418</v>
      </c>
      <c r="N42" s="28" t="s">
        <v>225</v>
      </c>
      <c r="O42" s="26"/>
    </row>
    <row r="43" spans="1:15" ht="15.45" customHeight="1" x14ac:dyDescent="0.3">
      <c r="A43" s="26" t="s">
        <v>283</v>
      </c>
      <c r="B43" s="27" t="s">
        <v>49</v>
      </c>
      <c r="C43" s="28" t="s">
        <v>483</v>
      </c>
      <c r="D43" s="27" t="s">
        <v>28</v>
      </c>
      <c r="E43" s="28" t="s">
        <v>420</v>
      </c>
      <c r="F43" s="28" t="s">
        <v>225</v>
      </c>
      <c r="G43" s="28" t="s">
        <v>273</v>
      </c>
      <c r="H43" s="28" t="s">
        <v>15</v>
      </c>
      <c r="I43" s="27"/>
      <c r="J43" s="28"/>
      <c r="K43" s="28">
        <v>1815</v>
      </c>
      <c r="L43" s="27" t="s">
        <v>12</v>
      </c>
      <c r="M43" s="28" t="s">
        <v>418</v>
      </c>
      <c r="N43" s="28" t="s">
        <v>225</v>
      </c>
      <c r="O43" s="26"/>
    </row>
    <row r="44" spans="1:15" s="3" customFormat="1" ht="15.45" customHeight="1" x14ac:dyDescent="0.3">
      <c r="A44" s="26" t="s">
        <v>10</v>
      </c>
      <c r="B44" s="27" t="s">
        <v>49</v>
      </c>
      <c r="C44" s="28" t="s">
        <v>479</v>
      </c>
      <c r="D44" s="27" t="s">
        <v>12</v>
      </c>
      <c r="E44" s="28" t="s">
        <v>12</v>
      </c>
      <c r="F44" s="28" t="s">
        <v>137</v>
      </c>
      <c r="G44" s="28" t="s">
        <v>179</v>
      </c>
      <c r="H44" s="28" t="s">
        <v>15</v>
      </c>
      <c r="I44" s="27"/>
      <c r="J44" s="28"/>
      <c r="K44" s="28">
        <v>1815</v>
      </c>
      <c r="L44" s="27" t="s">
        <v>12</v>
      </c>
      <c r="M44" s="28" t="s">
        <v>418</v>
      </c>
      <c r="N44" s="28" t="s">
        <v>137</v>
      </c>
      <c r="O44" s="26"/>
    </row>
    <row r="45" spans="1:15" ht="15.45" customHeight="1" x14ac:dyDescent="0.3">
      <c r="A45" s="26" t="s">
        <v>18</v>
      </c>
      <c r="B45" s="27" t="s">
        <v>49</v>
      </c>
      <c r="C45" s="28" t="s">
        <v>480</v>
      </c>
      <c r="D45" s="27" t="s">
        <v>12</v>
      </c>
      <c r="E45" s="28" t="s">
        <v>12</v>
      </c>
      <c r="F45" s="28" t="s">
        <v>137</v>
      </c>
      <c r="G45" s="28" t="s">
        <v>179</v>
      </c>
      <c r="H45" s="28" t="s">
        <v>15</v>
      </c>
      <c r="I45" s="27"/>
      <c r="J45" s="28"/>
      <c r="K45" s="28">
        <v>1815</v>
      </c>
      <c r="L45" s="27" t="s">
        <v>12</v>
      </c>
      <c r="M45" s="28" t="s">
        <v>418</v>
      </c>
      <c r="N45" s="28" t="s">
        <v>137</v>
      </c>
      <c r="O45" s="26"/>
    </row>
    <row r="46" spans="1:15" ht="15.45" customHeight="1" x14ac:dyDescent="0.3">
      <c r="A46" s="26" t="s">
        <v>17</v>
      </c>
      <c r="B46" s="27" t="s">
        <v>49</v>
      </c>
      <c r="C46" s="28" t="s">
        <v>481</v>
      </c>
      <c r="D46" s="27" t="s">
        <v>12</v>
      </c>
      <c r="E46" s="28" t="s">
        <v>12</v>
      </c>
      <c r="F46" s="28" t="s">
        <v>137</v>
      </c>
      <c r="G46" s="28" t="s">
        <v>179</v>
      </c>
      <c r="H46" s="28" t="s">
        <v>15</v>
      </c>
      <c r="I46" s="27"/>
      <c r="J46" s="28"/>
      <c r="K46" s="28">
        <v>1815</v>
      </c>
      <c r="L46" s="27" t="s">
        <v>12</v>
      </c>
      <c r="M46" s="28" t="s">
        <v>418</v>
      </c>
      <c r="N46" s="28" t="s">
        <v>137</v>
      </c>
      <c r="O46" s="26"/>
    </row>
    <row r="47" spans="1:15" ht="15.45" customHeight="1" x14ac:dyDescent="0.3">
      <c r="A47" s="26" t="s">
        <v>19</v>
      </c>
      <c r="B47" s="27" t="s">
        <v>49</v>
      </c>
      <c r="C47" s="28" t="s">
        <v>482</v>
      </c>
      <c r="D47" s="27" t="s">
        <v>12</v>
      </c>
      <c r="E47" s="28" t="s">
        <v>12</v>
      </c>
      <c r="F47" s="28" t="s">
        <v>137</v>
      </c>
      <c r="G47" s="28" t="s">
        <v>179</v>
      </c>
      <c r="H47" s="28" t="s">
        <v>15</v>
      </c>
      <c r="I47" s="27"/>
      <c r="J47" s="28"/>
      <c r="K47" s="28">
        <v>1815</v>
      </c>
      <c r="L47" s="27" t="s">
        <v>12</v>
      </c>
      <c r="M47" s="28" t="s">
        <v>418</v>
      </c>
      <c r="N47" s="28" t="s">
        <v>137</v>
      </c>
      <c r="O47" s="26"/>
    </row>
    <row r="48" spans="1:15" ht="15.45" customHeight="1" x14ac:dyDescent="0.3">
      <c r="A48" s="26" t="s">
        <v>145</v>
      </c>
      <c r="B48" s="27" t="s">
        <v>49</v>
      </c>
      <c r="C48" s="28" t="s">
        <v>478</v>
      </c>
      <c r="D48" s="27" t="s">
        <v>12</v>
      </c>
      <c r="E48" s="28" t="s">
        <v>12</v>
      </c>
      <c r="F48" s="28" t="s">
        <v>137</v>
      </c>
      <c r="G48" s="28" t="s">
        <v>138</v>
      </c>
      <c r="H48" s="28" t="s">
        <v>21</v>
      </c>
      <c r="I48" s="27" t="s">
        <v>63</v>
      </c>
      <c r="J48" s="28" t="s">
        <v>144</v>
      </c>
      <c r="K48" s="28"/>
      <c r="L48" s="27"/>
      <c r="M48" s="28"/>
      <c r="N48" s="28"/>
      <c r="O48" s="26"/>
    </row>
    <row r="49" spans="1:15" ht="15.6" x14ac:dyDescent="0.3">
      <c r="A49" s="26" t="s">
        <v>92</v>
      </c>
      <c r="B49" s="27" t="s">
        <v>49</v>
      </c>
      <c r="C49" s="28" t="s">
        <v>477</v>
      </c>
      <c r="D49" s="27" t="s">
        <v>314</v>
      </c>
      <c r="E49" s="28" t="s">
        <v>419</v>
      </c>
      <c r="F49" s="28" t="s">
        <v>299</v>
      </c>
      <c r="G49" s="28" t="s">
        <v>315</v>
      </c>
      <c r="H49" s="28" t="s">
        <v>39</v>
      </c>
      <c r="I49" s="27"/>
      <c r="J49" s="28"/>
      <c r="K49" s="28"/>
      <c r="L49" s="27"/>
      <c r="M49" s="28"/>
      <c r="N49" s="28" t="s">
        <v>39</v>
      </c>
      <c r="O49" s="26"/>
    </row>
    <row r="50" spans="1:15" ht="15.45" customHeight="1" x14ac:dyDescent="0.3">
      <c r="A50" s="26" t="s">
        <v>284</v>
      </c>
      <c r="B50" s="27" t="s">
        <v>198</v>
      </c>
      <c r="C50" s="28" t="s">
        <v>486</v>
      </c>
      <c r="D50" s="27" t="s">
        <v>45</v>
      </c>
      <c r="E50" s="28" t="s">
        <v>420</v>
      </c>
      <c r="F50" s="28" t="s">
        <v>285</v>
      </c>
      <c r="G50" s="28" t="s">
        <v>273</v>
      </c>
      <c r="H50" s="28" t="s">
        <v>15</v>
      </c>
      <c r="I50" s="27"/>
      <c r="J50" s="28"/>
      <c r="K50" s="28">
        <v>1815</v>
      </c>
      <c r="L50" s="27" t="s">
        <v>12</v>
      </c>
      <c r="M50" s="28" t="s">
        <v>418</v>
      </c>
      <c r="N50" s="28" t="s">
        <v>225</v>
      </c>
      <c r="O50" s="26"/>
    </row>
    <row r="51" spans="1:15" ht="15.45" customHeight="1" x14ac:dyDescent="0.3">
      <c r="A51" s="26" t="s">
        <v>286</v>
      </c>
      <c r="B51" s="27" t="s">
        <v>198</v>
      </c>
      <c r="C51" s="28" t="s">
        <v>487</v>
      </c>
      <c r="D51" s="27" t="s">
        <v>45</v>
      </c>
      <c r="E51" s="28" t="s">
        <v>420</v>
      </c>
      <c r="F51" s="28" t="s">
        <v>285</v>
      </c>
      <c r="G51" s="28" t="s">
        <v>273</v>
      </c>
      <c r="H51" s="28" t="s">
        <v>15</v>
      </c>
      <c r="I51" s="27"/>
      <c r="J51" s="28"/>
      <c r="K51" s="28">
        <v>1815</v>
      </c>
      <c r="L51" s="27" t="s">
        <v>12</v>
      </c>
      <c r="M51" s="28" t="s">
        <v>418</v>
      </c>
      <c r="N51" s="28" t="s">
        <v>225</v>
      </c>
      <c r="O51" s="26"/>
    </row>
    <row r="52" spans="1:15" ht="15.45" customHeight="1" x14ac:dyDescent="0.3">
      <c r="A52" s="26" t="s">
        <v>197</v>
      </c>
      <c r="B52" s="27" t="s">
        <v>198</v>
      </c>
      <c r="C52" s="28" t="s">
        <v>484</v>
      </c>
      <c r="D52" s="27" t="s">
        <v>12</v>
      </c>
      <c r="E52" s="28" t="s">
        <v>12</v>
      </c>
      <c r="F52" s="28" t="s">
        <v>137</v>
      </c>
      <c r="G52" s="28" t="s">
        <v>179</v>
      </c>
      <c r="H52" s="28" t="s">
        <v>21</v>
      </c>
      <c r="I52" s="27" t="s">
        <v>141</v>
      </c>
      <c r="J52" s="28" t="s">
        <v>199</v>
      </c>
      <c r="K52" s="28"/>
      <c r="L52" s="27"/>
      <c r="M52" s="28"/>
      <c r="N52" s="28"/>
      <c r="O52" s="26"/>
    </row>
    <row r="53" spans="1:15" ht="15.45" customHeight="1" x14ac:dyDescent="0.3">
      <c r="A53" s="26" t="s">
        <v>200</v>
      </c>
      <c r="B53" s="27" t="s">
        <v>198</v>
      </c>
      <c r="C53" s="28" t="s">
        <v>485</v>
      </c>
      <c r="D53" s="27" t="s">
        <v>12</v>
      </c>
      <c r="E53" s="28" t="s">
        <v>12</v>
      </c>
      <c r="F53" s="28" t="s">
        <v>137</v>
      </c>
      <c r="G53" s="28" t="s">
        <v>179</v>
      </c>
      <c r="H53" s="28" t="s">
        <v>21</v>
      </c>
      <c r="I53" s="27" t="s">
        <v>156</v>
      </c>
      <c r="J53" s="28">
        <v>1801</v>
      </c>
      <c r="K53" s="28"/>
      <c r="L53" s="27"/>
      <c r="M53" s="28"/>
      <c r="N53" s="28"/>
      <c r="O53" s="26"/>
    </row>
    <row r="54" spans="1:15" ht="15.45" customHeight="1" x14ac:dyDescent="0.3">
      <c r="A54" s="26" t="s">
        <v>53</v>
      </c>
      <c r="B54" s="27" t="s">
        <v>54</v>
      </c>
      <c r="C54" s="28" t="s">
        <v>488</v>
      </c>
      <c r="D54" s="27" t="s">
        <v>51</v>
      </c>
      <c r="E54" s="28" t="s">
        <v>420</v>
      </c>
      <c r="F54" s="28" t="s">
        <v>55</v>
      </c>
      <c r="G54" s="28">
        <v>1811</v>
      </c>
      <c r="H54" s="28" t="s">
        <v>37</v>
      </c>
      <c r="I54" s="27"/>
      <c r="J54" s="28"/>
      <c r="K54" s="28">
        <v>1815</v>
      </c>
      <c r="L54" s="27" t="s">
        <v>38</v>
      </c>
      <c r="M54" s="28" t="s">
        <v>421</v>
      </c>
      <c r="N54" s="28" t="s">
        <v>39</v>
      </c>
      <c r="O54" s="26"/>
    </row>
    <row r="55" spans="1:15" ht="15.45" customHeight="1" x14ac:dyDescent="0.3">
      <c r="A55" s="26" t="s">
        <v>297</v>
      </c>
      <c r="B55" s="27" t="s">
        <v>54</v>
      </c>
      <c r="C55" s="28" t="s">
        <v>490</v>
      </c>
      <c r="D55" s="27" t="s">
        <v>660</v>
      </c>
      <c r="E55" s="28" t="s">
        <v>420</v>
      </c>
      <c r="F55" s="28" t="s">
        <v>299</v>
      </c>
      <c r="G55" s="28">
        <v>1811</v>
      </c>
      <c r="H55" s="28" t="s">
        <v>21</v>
      </c>
      <c r="I55" s="27" t="s">
        <v>300</v>
      </c>
      <c r="J55" s="28">
        <v>1872</v>
      </c>
      <c r="K55" s="28"/>
      <c r="L55" s="27"/>
      <c r="M55" s="28"/>
      <c r="N55" s="28"/>
      <c r="O55" s="26"/>
    </row>
    <row r="56" spans="1:15" ht="15.45" customHeight="1" x14ac:dyDescent="0.3">
      <c r="A56" s="26" t="s">
        <v>113</v>
      </c>
      <c r="B56" s="27" t="s">
        <v>54</v>
      </c>
      <c r="C56" s="28" t="s">
        <v>489</v>
      </c>
      <c r="D56" s="27" t="s">
        <v>114</v>
      </c>
      <c r="E56" s="28" t="s">
        <v>420</v>
      </c>
      <c r="F56" s="28" t="s">
        <v>112</v>
      </c>
      <c r="G56" s="28">
        <v>1811</v>
      </c>
      <c r="H56" s="28" t="s">
        <v>62</v>
      </c>
      <c r="I56" s="27" t="s">
        <v>63</v>
      </c>
      <c r="J56" s="28">
        <v>1813</v>
      </c>
      <c r="K56" s="28"/>
      <c r="L56" s="27"/>
      <c r="M56" s="28"/>
      <c r="N56" s="28"/>
      <c r="O56" s="26"/>
    </row>
    <row r="57" spans="1:15" ht="15.45" customHeight="1" x14ac:dyDescent="0.3">
      <c r="A57" s="26" t="s">
        <v>56</v>
      </c>
      <c r="B57" s="27" t="s">
        <v>57</v>
      </c>
      <c r="C57" s="28" t="s">
        <v>491</v>
      </c>
      <c r="D57" s="27" t="s">
        <v>58</v>
      </c>
      <c r="E57" s="28" t="s">
        <v>420</v>
      </c>
      <c r="F57" s="28" t="s">
        <v>36</v>
      </c>
      <c r="G57" s="28">
        <v>1811</v>
      </c>
      <c r="H57" s="28" t="s">
        <v>37</v>
      </c>
      <c r="I57" s="27"/>
      <c r="J57" s="28"/>
      <c r="K57" s="28">
        <v>1815</v>
      </c>
      <c r="L57" s="27" t="s">
        <v>38</v>
      </c>
      <c r="M57" s="28" t="s">
        <v>421</v>
      </c>
      <c r="N57" s="28" t="s">
        <v>39</v>
      </c>
      <c r="O57" s="26"/>
    </row>
    <row r="58" spans="1:15" ht="15.45" customHeight="1" x14ac:dyDescent="0.3">
      <c r="A58" s="26" t="s">
        <v>214</v>
      </c>
      <c r="B58" s="27" t="s">
        <v>215</v>
      </c>
      <c r="C58" s="28" t="s">
        <v>492</v>
      </c>
      <c r="D58" s="27" t="s">
        <v>12</v>
      </c>
      <c r="E58" s="28" t="s">
        <v>12</v>
      </c>
      <c r="F58" s="28" t="s">
        <v>137</v>
      </c>
      <c r="G58" s="28" t="s">
        <v>179</v>
      </c>
      <c r="H58" s="28" t="s">
        <v>15</v>
      </c>
      <c r="I58" s="27"/>
      <c r="J58" s="28"/>
      <c r="K58" s="28">
        <v>1815</v>
      </c>
      <c r="L58" s="27" t="s">
        <v>12</v>
      </c>
      <c r="M58" s="28" t="s">
        <v>418</v>
      </c>
      <c r="N58" s="28" t="s">
        <v>137</v>
      </c>
      <c r="O58" s="26"/>
    </row>
    <row r="59" spans="1:15" ht="15.45" customHeight="1" x14ac:dyDescent="0.3">
      <c r="A59" s="26" t="s">
        <v>115</v>
      </c>
      <c r="B59" s="27" t="s">
        <v>116</v>
      </c>
      <c r="C59" s="28" t="s">
        <v>493</v>
      </c>
      <c r="D59" s="27" t="s">
        <v>51</v>
      </c>
      <c r="E59" s="28" t="s">
        <v>420</v>
      </c>
      <c r="F59" s="28" t="s">
        <v>112</v>
      </c>
      <c r="G59" s="28">
        <v>1811</v>
      </c>
      <c r="H59" s="28" t="s">
        <v>21</v>
      </c>
      <c r="I59" s="27" t="s">
        <v>63</v>
      </c>
      <c r="J59" s="28">
        <v>1813</v>
      </c>
      <c r="K59" s="28"/>
      <c r="L59" s="27"/>
      <c r="M59" s="28"/>
      <c r="N59" s="28"/>
      <c r="O59" s="26"/>
    </row>
    <row r="60" spans="1:15" ht="15.45" customHeight="1" x14ac:dyDescent="0.3">
      <c r="A60" s="26" t="s">
        <v>270</v>
      </c>
      <c r="B60" s="27" t="s">
        <v>271</v>
      </c>
      <c r="C60" s="28" t="s">
        <v>494</v>
      </c>
      <c r="D60" s="27" t="s">
        <v>272</v>
      </c>
      <c r="E60" s="28" t="s">
        <v>296</v>
      </c>
      <c r="F60" s="28" t="s">
        <v>225</v>
      </c>
      <c r="G60" s="28" t="s">
        <v>273</v>
      </c>
      <c r="H60" s="28" t="s">
        <v>15</v>
      </c>
      <c r="I60" s="27"/>
      <c r="J60" s="28"/>
      <c r="K60" s="28">
        <v>1815</v>
      </c>
      <c r="L60" s="27" t="s">
        <v>12</v>
      </c>
      <c r="M60" s="28" t="s">
        <v>418</v>
      </c>
      <c r="N60" s="28" t="s">
        <v>225</v>
      </c>
      <c r="O60" s="26"/>
    </row>
    <row r="61" spans="1:15" ht="15.45" customHeight="1" x14ac:dyDescent="0.3">
      <c r="A61" s="26" t="s">
        <v>23</v>
      </c>
      <c r="B61" s="27" t="s">
        <v>271</v>
      </c>
      <c r="C61" s="28" t="s">
        <v>496</v>
      </c>
      <c r="D61" s="27"/>
      <c r="E61" s="28" t="s">
        <v>421</v>
      </c>
      <c r="F61" s="28" t="s">
        <v>225</v>
      </c>
      <c r="G61" s="28" t="s">
        <v>273</v>
      </c>
      <c r="H61" s="28" t="s">
        <v>15</v>
      </c>
      <c r="I61" s="27"/>
      <c r="J61" s="28"/>
      <c r="K61" s="28">
        <v>1815</v>
      </c>
      <c r="L61" s="27" t="s">
        <v>12</v>
      </c>
      <c r="M61" s="28" t="s">
        <v>418</v>
      </c>
      <c r="N61" s="28" t="s">
        <v>225</v>
      </c>
      <c r="O61" s="26"/>
    </row>
    <row r="62" spans="1:15" ht="15.45" customHeight="1" x14ac:dyDescent="0.3">
      <c r="A62" s="26" t="s">
        <v>274</v>
      </c>
      <c r="B62" s="27" t="s">
        <v>271</v>
      </c>
      <c r="C62" s="28" t="s">
        <v>497</v>
      </c>
      <c r="D62" s="27"/>
      <c r="E62" s="28" t="s">
        <v>421</v>
      </c>
      <c r="F62" s="28" t="s">
        <v>225</v>
      </c>
      <c r="G62" s="28" t="s">
        <v>273</v>
      </c>
      <c r="H62" s="28" t="s">
        <v>15</v>
      </c>
      <c r="I62" s="27"/>
      <c r="J62" s="28"/>
      <c r="K62" s="28">
        <v>1815</v>
      </c>
      <c r="L62" s="27" t="s">
        <v>12</v>
      </c>
      <c r="M62" s="28" t="s">
        <v>418</v>
      </c>
      <c r="N62" s="28" t="s">
        <v>225</v>
      </c>
      <c r="O62" s="26"/>
    </row>
    <row r="63" spans="1:15" ht="15.45" customHeight="1" x14ac:dyDescent="0.3">
      <c r="A63" s="26" t="s">
        <v>40</v>
      </c>
      <c r="B63" s="27" t="s">
        <v>271</v>
      </c>
      <c r="C63" s="28" t="s">
        <v>498</v>
      </c>
      <c r="D63" s="27"/>
      <c r="E63" s="28" t="s">
        <v>421</v>
      </c>
      <c r="F63" s="28" t="s">
        <v>225</v>
      </c>
      <c r="G63" s="28" t="s">
        <v>273</v>
      </c>
      <c r="H63" s="28" t="s">
        <v>15</v>
      </c>
      <c r="I63" s="27"/>
      <c r="J63" s="28"/>
      <c r="K63" s="28">
        <v>1815</v>
      </c>
      <c r="L63" s="27" t="s">
        <v>12</v>
      </c>
      <c r="M63" s="28" t="s">
        <v>418</v>
      </c>
      <c r="N63" s="28" t="s">
        <v>225</v>
      </c>
      <c r="O63" s="26"/>
    </row>
    <row r="64" spans="1:15" ht="15.6" x14ac:dyDescent="0.3">
      <c r="A64" s="26" t="s">
        <v>317</v>
      </c>
      <c r="B64" s="27" t="s">
        <v>271</v>
      </c>
      <c r="C64" s="28" t="s">
        <v>495</v>
      </c>
      <c r="D64" s="27" t="s">
        <v>314</v>
      </c>
      <c r="E64" s="28" t="s">
        <v>419</v>
      </c>
      <c r="F64" s="28" t="s">
        <v>299</v>
      </c>
      <c r="G64" s="28" t="s">
        <v>315</v>
      </c>
      <c r="H64" s="28" t="s">
        <v>15</v>
      </c>
      <c r="I64" s="27"/>
      <c r="J64" s="28"/>
      <c r="K64" s="28">
        <v>1815</v>
      </c>
      <c r="L64" s="27" t="s">
        <v>314</v>
      </c>
      <c r="M64" s="28" t="s">
        <v>419</v>
      </c>
      <c r="N64" s="28" t="s">
        <v>299</v>
      </c>
      <c r="O64" s="26"/>
    </row>
    <row r="65" spans="1:15" ht="15.45" customHeight="1" x14ac:dyDescent="0.3">
      <c r="A65" s="26" t="s">
        <v>385</v>
      </c>
      <c r="B65" s="27" t="s">
        <v>386</v>
      </c>
      <c r="C65" s="28" t="s">
        <v>499</v>
      </c>
      <c r="D65" s="27" t="s">
        <v>387</v>
      </c>
      <c r="E65" s="28" t="s">
        <v>420</v>
      </c>
      <c r="F65" s="28" t="s">
        <v>299</v>
      </c>
      <c r="G65" s="28">
        <v>1811</v>
      </c>
      <c r="H65" s="28" t="s">
        <v>21</v>
      </c>
      <c r="I65" s="27" t="s">
        <v>63</v>
      </c>
      <c r="J65" s="28" t="s">
        <v>305</v>
      </c>
      <c r="K65" s="28"/>
      <c r="L65" s="27"/>
      <c r="M65" s="28"/>
      <c r="N65" s="28"/>
      <c r="O65" s="26"/>
    </row>
    <row r="66" spans="1:15" ht="15.6" x14ac:dyDescent="0.3">
      <c r="A66" s="26" t="s">
        <v>338</v>
      </c>
      <c r="B66" s="27" t="s">
        <v>339</v>
      </c>
      <c r="C66" s="28" t="s">
        <v>500</v>
      </c>
      <c r="D66" s="27" t="s">
        <v>314</v>
      </c>
      <c r="E66" s="28" t="s">
        <v>419</v>
      </c>
      <c r="F66" s="28" t="s">
        <v>299</v>
      </c>
      <c r="G66" s="28" t="s">
        <v>315</v>
      </c>
      <c r="H66" s="28" t="s">
        <v>15</v>
      </c>
      <c r="I66" s="27"/>
      <c r="J66" s="28"/>
      <c r="K66" s="28">
        <v>1815</v>
      </c>
      <c r="L66" s="27" t="s">
        <v>314</v>
      </c>
      <c r="M66" s="28" t="s">
        <v>419</v>
      </c>
      <c r="N66" s="28" t="s">
        <v>299</v>
      </c>
      <c r="O66" s="26"/>
    </row>
    <row r="67" spans="1:15" ht="15.6" x14ac:dyDescent="0.3">
      <c r="A67" s="26" t="s">
        <v>340</v>
      </c>
      <c r="B67" s="27" t="s">
        <v>339</v>
      </c>
      <c r="C67" s="28" t="s">
        <v>501</v>
      </c>
      <c r="D67" s="27" t="s">
        <v>314</v>
      </c>
      <c r="E67" s="28" t="s">
        <v>419</v>
      </c>
      <c r="F67" s="28" t="s">
        <v>299</v>
      </c>
      <c r="G67" s="28" t="s">
        <v>315</v>
      </c>
      <c r="H67" s="28" t="s">
        <v>15</v>
      </c>
      <c r="I67" s="27"/>
      <c r="J67" s="28"/>
      <c r="K67" s="28">
        <v>1815</v>
      </c>
      <c r="L67" s="27" t="s">
        <v>314</v>
      </c>
      <c r="M67" s="28" t="s">
        <v>419</v>
      </c>
      <c r="N67" s="28" t="s">
        <v>299</v>
      </c>
      <c r="O67" s="26"/>
    </row>
    <row r="68" spans="1:15" ht="15.45" customHeight="1" x14ac:dyDescent="0.3">
      <c r="A68" s="26" t="s">
        <v>59</v>
      </c>
      <c r="B68" s="27" t="s">
        <v>502</v>
      </c>
      <c r="C68" s="28" t="s">
        <v>503</v>
      </c>
      <c r="D68" s="27" t="s">
        <v>12</v>
      </c>
      <c r="E68" s="28" t="s">
        <v>12</v>
      </c>
      <c r="F68" s="28" t="s">
        <v>137</v>
      </c>
      <c r="G68" s="28" t="s">
        <v>151</v>
      </c>
      <c r="H68" s="28" t="s">
        <v>15</v>
      </c>
      <c r="I68" s="27"/>
      <c r="J68" s="28"/>
      <c r="K68" s="28">
        <v>1815</v>
      </c>
      <c r="L68" s="27" t="s">
        <v>12</v>
      </c>
      <c r="M68" s="28" t="s">
        <v>418</v>
      </c>
      <c r="N68" s="28" t="s">
        <v>137</v>
      </c>
      <c r="O68" s="26"/>
    </row>
    <row r="69" spans="1:15" ht="15.45" customHeight="1" x14ac:dyDescent="0.3">
      <c r="A69" s="26" t="s">
        <v>59</v>
      </c>
      <c r="B69" s="27" t="s">
        <v>60</v>
      </c>
      <c r="C69" s="28" t="s">
        <v>504</v>
      </c>
      <c r="D69" s="27" t="s">
        <v>51</v>
      </c>
      <c r="E69" s="28" t="s">
        <v>420</v>
      </c>
      <c r="F69" s="28" t="s">
        <v>61</v>
      </c>
      <c r="G69" s="28">
        <v>1811</v>
      </c>
      <c r="H69" s="28" t="s">
        <v>62</v>
      </c>
      <c r="I69" s="27" t="s">
        <v>63</v>
      </c>
      <c r="J69" s="28">
        <v>1813</v>
      </c>
      <c r="K69" s="28"/>
      <c r="L69" s="27"/>
      <c r="M69" s="28"/>
      <c r="N69" s="28"/>
      <c r="O69" s="26"/>
    </row>
    <row r="70" spans="1:15" ht="15.45" customHeight="1" x14ac:dyDescent="0.3">
      <c r="A70" s="26" t="s">
        <v>267</v>
      </c>
      <c r="B70" s="27" t="s">
        <v>268</v>
      </c>
      <c r="C70" s="28" t="s">
        <v>505</v>
      </c>
      <c r="D70" s="27" t="s">
        <v>269</v>
      </c>
      <c r="E70" s="28" t="s">
        <v>420</v>
      </c>
      <c r="F70" s="28" t="s">
        <v>225</v>
      </c>
      <c r="G70" s="28" t="s">
        <v>226</v>
      </c>
      <c r="H70" s="28" t="s">
        <v>15</v>
      </c>
      <c r="I70" s="27"/>
      <c r="J70" s="28"/>
      <c r="K70" s="28">
        <v>1815</v>
      </c>
      <c r="L70" s="27" t="s">
        <v>12</v>
      </c>
      <c r="M70" s="28" t="s">
        <v>418</v>
      </c>
      <c r="N70" s="28" t="s">
        <v>225</v>
      </c>
      <c r="O70" s="26"/>
    </row>
    <row r="71" spans="1:15" ht="15.45" customHeight="1" x14ac:dyDescent="0.3">
      <c r="A71" s="26" t="s">
        <v>122</v>
      </c>
      <c r="B71" s="27" t="s">
        <v>400</v>
      </c>
      <c r="C71" s="28" t="s">
        <v>506</v>
      </c>
      <c r="D71" s="27" t="s">
        <v>401</v>
      </c>
      <c r="E71" s="28" t="s">
        <v>420</v>
      </c>
      <c r="F71" s="28" t="s">
        <v>402</v>
      </c>
      <c r="G71" s="28">
        <v>1811</v>
      </c>
      <c r="H71" s="28" t="s">
        <v>21</v>
      </c>
      <c r="I71" s="27" t="s">
        <v>63</v>
      </c>
      <c r="J71" s="28" t="s">
        <v>305</v>
      </c>
      <c r="K71" s="28"/>
      <c r="L71" s="27"/>
      <c r="M71" s="28"/>
      <c r="N71" s="28"/>
      <c r="O71" s="26"/>
    </row>
    <row r="72" spans="1:15" ht="15.6" x14ac:dyDescent="0.3">
      <c r="A72" s="26" t="s">
        <v>326</v>
      </c>
      <c r="B72" s="27" t="s">
        <v>507</v>
      </c>
      <c r="C72" s="28" t="s">
        <v>508</v>
      </c>
      <c r="D72" s="27" t="s">
        <v>314</v>
      </c>
      <c r="E72" s="28" t="s">
        <v>419</v>
      </c>
      <c r="F72" s="28" t="s">
        <v>299</v>
      </c>
      <c r="G72" s="28" t="s">
        <v>315</v>
      </c>
      <c r="H72" s="28" t="s">
        <v>15</v>
      </c>
      <c r="I72" s="27"/>
      <c r="J72" s="28"/>
      <c r="K72" s="28">
        <v>1815</v>
      </c>
      <c r="L72" s="27" t="s">
        <v>314</v>
      </c>
      <c r="M72" s="28" t="s">
        <v>419</v>
      </c>
      <c r="N72" s="28" t="s">
        <v>299</v>
      </c>
      <c r="O72" s="26"/>
    </row>
    <row r="73" spans="1:15" ht="15.6" x14ac:dyDescent="0.3">
      <c r="A73" s="26" t="s">
        <v>327</v>
      </c>
      <c r="B73" s="27" t="s">
        <v>507</v>
      </c>
      <c r="C73" s="28" t="s">
        <v>508</v>
      </c>
      <c r="D73" s="27" t="s">
        <v>314</v>
      </c>
      <c r="E73" s="28" t="s">
        <v>419</v>
      </c>
      <c r="F73" s="28" t="s">
        <v>299</v>
      </c>
      <c r="G73" s="28" t="s">
        <v>315</v>
      </c>
      <c r="H73" s="28" t="s">
        <v>15</v>
      </c>
      <c r="I73" s="27"/>
      <c r="J73" s="28"/>
      <c r="K73" s="28">
        <v>1815</v>
      </c>
      <c r="L73" s="27" t="s">
        <v>314</v>
      </c>
      <c r="M73" s="28" t="s">
        <v>419</v>
      </c>
      <c r="N73" s="28" t="s">
        <v>299</v>
      </c>
      <c r="O73" s="26"/>
    </row>
    <row r="74" spans="1:15" ht="15.45" customHeight="1" x14ac:dyDescent="0.3">
      <c r="A74" s="26" t="s">
        <v>391</v>
      </c>
      <c r="B74" s="27" t="s">
        <v>392</v>
      </c>
      <c r="C74" s="28" t="s">
        <v>510</v>
      </c>
      <c r="D74" s="27" t="s">
        <v>511</v>
      </c>
      <c r="E74" s="28" t="s">
        <v>420</v>
      </c>
      <c r="F74" s="28" t="s">
        <v>299</v>
      </c>
      <c r="G74" s="28" t="s">
        <v>312</v>
      </c>
      <c r="H74" s="28" t="s">
        <v>21</v>
      </c>
      <c r="I74" s="27" t="s">
        <v>63</v>
      </c>
      <c r="J74" s="28" t="s">
        <v>307</v>
      </c>
      <c r="K74" s="28"/>
      <c r="L74" s="27"/>
      <c r="M74" s="28"/>
      <c r="N74" s="28"/>
      <c r="O74" s="26"/>
    </row>
    <row r="75" spans="1:15" ht="15.45" customHeight="1" x14ac:dyDescent="0.3">
      <c r="A75" s="26" t="s">
        <v>410</v>
      </c>
      <c r="B75" s="27" t="s">
        <v>392</v>
      </c>
      <c r="C75" s="28" t="s">
        <v>509</v>
      </c>
      <c r="D75" s="27"/>
      <c r="E75" s="28" t="s">
        <v>421</v>
      </c>
      <c r="F75" s="28" t="s">
        <v>411</v>
      </c>
      <c r="G75" s="28">
        <v>1811</v>
      </c>
      <c r="H75" s="28" t="s">
        <v>21</v>
      </c>
      <c r="I75" s="27" t="s">
        <v>63</v>
      </c>
      <c r="J75" s="28" t="s">
        <v>305</v>
      </c>
      <c r="K75" s="28"/>
      <c r="L75" s="27"/>
      <c r="M75" s="28"/>
      <c r="N75" s="28"/>
      <c r="O75" s="26"/>
    </row>
    <row r="76" spans="1:15" ht="15.45" customHeight="1" x14ac:dyDescent="0.3">
      <c r="A76" s="26" t="s">
        <v>375</v>
      </c>
      <c r="B76" s="27" t="s">
        <v>376</v>
      </c>
      <c r="C76" s="28" t="s">
        <v>512</v>
      </c>
      <c r="D76" s="27" t="s">
        <v>513</v>
      </c>
      <c r="E76" s="28" t="s">
        <v>420</v>
      </c>
      <c r="F76" s="28" t="s">
        <v>299</v>
      </c>
      <c r="G76" s="28">
        <v>1813</v>
      </c>
      <c r="H76" s="28" t="s">
        <v>21</v>
      </c>
      <c r="I76" s="27" t="s">
        <v>63</v>
      </c>
      <c r="J76" s="28" t="s">
        <v>307</v>
      </c>
      <c r="K76" s="28"/>
      <c r="L76" s="27"/>
      <c r="M76" s="28"/>
      <c r="N76" s="28"/>
      <c r="O76" s="26"/>
    </row>
    <row r="77" spans="1:15" ht="15.45" customHeight="1" x14ac:dyDescent="0.3">
      <c r="A77" s="26" t="s">
        <v>169</v>
      </c>
      <c r="B77" s="27" t="s">
        <v>103</v>
      </c>
      <c r="C77" s="28" t="s">
        <v>514</v>
      </c>
      <c r="D77" s="27" t="s">
        <v>12</v>
      </c>
      <c r="E77" s="28" t="s">
        <v>12</v>
      </c>
      <c r="F77" s="28" t="s">
        <v>137</v>
      </c>
      <c r="G77" s="28" t="s">
        <v>151</v>
      </c>
      <c r="H77" s="28" t="s">
        <v>15</v>
      </c>
      <c r="I77" s="27"/>
      <c r="J77" s="28"/>
      <c r="K77" s="28">
        <v>1815</v>
      </c>
      <c r="L77" s="27" t="s">
        <v>12</v>
      </c>
      <c r="M77" s="28" t="s">
        <v>418</v>
      </c>
      <c r="N77" s="28" t="s">
        <v>137</v>
      </c>
      <c r="O77" s="26"/>
    </row>
    <row r="78" spans="1:15" ht="15.45" customHeight="1" x14ac:dyDescent="0.3">
      <c r="A78" s="26" t="s">
        <v>102</v>
      </c>
      <c r="B78" s="27" t="s">
        <v>103</v>
      </c>
      <c r="C78" s="28" t="s">
        <v>515</v>
      </c>
      <c r="D78" s="27" t="s">
        <v>12</v>
      </c>
      <c r="E78" s="28" t="s">
        <v>12</v>
      </c>
      <c r="F78" s="28" t="s">
        <v>13</v>
      </c>
      <c r="G78" s="28">
        <v>1801</v>
      </c>
      <c r="H78" s="28" t="s">
        <v>15</v>
      </c>
      <c r="I78" s="27"/>
      <c r="J78" s="28"/>
      <c r="K78" s="28">
        <v>1815</v>
      </c>
      <c r="L78" s="27" t="s">
        <v>16</v>
      </c>
      <c r="M78" s="28" t="s">
        <v>418</v>
      </c>
      <c r="N78" s="28" t="s">
        <v>13</v>
      </c>
      <c r="O78" s="26"/>
    </row>
    <row r="79" spans="1:15" ht="15.45" customHeight="1" x14ac:dyDescent="0.3">
      <c r="A79" s="26" t="s">
        <v>201</v>
      </c>
      <c r="B79" s="27" t="s">
        <v>202</v>
      </c>
      <c r="C79" s="28" t="s">
        <v>516</v>
      </c>
      <c r="D79" s="27" t="s">
        <v>12</v>
      </c>
      <c r="E79" s="28" t="s">
        <v>12</v>
      </c>
      <c r="F79" s="28" t="s">
        <v>137</v>
      </c>
      <c r="G79" s="28" t="s">
        <v>179</v>
      </c>
      <c r="H79" s="28" t="s">
        <v>37</v>
      </c>
      <c r="I79" s="27"/>
      <c r="J79" s="28"/>
      <c r="K79" s="28">
        <v>1815</v>
      </c>
      <c r="L79" s="27" t="s">
        <v>38</v>
      </c>
      <c r="M79" s="28" t="s">
        <v>421</v>
      </c>
      <c r="N79" s="28" t="s">
        <v>39</v>
      </c>
      <c r="O79" s="26"/>
    </row>
    <row r="80" spans="1:15" ht="15.45" customHeight="1" x14ac:dyDescent="0.3">
      <c r="A80" s="26" t="s">
        <v>396</v>
      </c>
      <c r="B80" s="27" t="s">
        <v>397</v>
      </c>
      <c r="C80" s="28" t="s">
        <v>517</v>
      </c>
      <c r="D80" s="27" t="s">
        <v>395</v>
      </c>
      <c r="E80" s="28" t="s">
        <v>420</v>
      </c>
      <c r="F80" s="28" t="s">
        <v>299</v>
      </c>
      <c r="G80" s="28">
        <v>1811</v>
      </c>
      <c r="H80" s="28" t="s">
        <v>21</v>
      </c>
      <c r="I80" s="27" t="s">
        <v>63</v>
      </c>
      <c r="J80" s="28" t="s">
        <v>305</v>
      </c>
      <c r="K80" s="28"/>
      <c r="L80" s="27"/>
      <c r="M80" s="28"/>
      <c r="N80" s="28"/>
      <c r="O80" s="26"/>
    </row>
    <row r="81" spans="1:15" ht="15.45" customHeight="1" x14ac:dyDescent="0.3">
      <c r="A81" s="26" t="s">
        <v>398</v>
      </c>
      <c r="B81" s="27" t="s">
        <v>399</v>
      </c>
      <c r="C81" s="28" t="s">
        <v>518</v>
      </c>
      <c r="D81" s="27" t="s">
        <v>519</v>
      </c>
      <c r="E81" s="28" t="s">
        <v>420</v>
      </c>
      <c r="F81" s="28" t="s">
        <v>299</v>
      </c>
      <c r="G81" s="28">
        <v>1813</v>
      </c>
      <c r="H81" s="28" t="s">
        <v>21</v>
      </c>
      <c r="I81" s="27" t="s">
        <v>63</v>
      </c>
      <c r="J81" s="28" t="s">
        <v>307</v>
      </c>
      <c r="K81" s="28"/>
      <c r="L81" s="27"/>
      <c r="M81" s="28"/>
      <c r="N81" s="28"/>
      <c r="O81" s="26"/>
    </row>
    <row r="82" spans="1:15" ht="15.45" customHeight="1" x14ac:dyDescent="0.3">
      <c r="A82" s="26" t="s">
        <v>135</v>
      </c>
      <c r="B82" s="27" t="s">
        <v>383</v>
      </c>
      <c r="C82" s="28" t="s">
        <v>520</v>
      </c>
      <c r="D82" s="27" t="s">
        <v>384</v>
      </c>
      <c r="E82" s="28" t="s">
        <v>420</v>
      </c>
      <c r="F82" s="28" t="s">
        <v>299</v>
      </c>
      <c r="G82" s="28">
        <v>1811</v>
      </c>
      <c r="H82" s="28" t="s">
        <v>21</v>
      </c>
      <c r="I82" s="27" t="s">
        <v>63</v>
      </c>
      <c r="J82" s="28" t="s">
        <v>305</v>
      </c>
      <c r="K82" s="28"/>
      <c r="L82" s="27"/>
      <c r="M82" s="28"/>
      <c r="N82" s="28"/>
      <c r="O82" s="26"/>
    </row>
    <row r="83" spans="1:15" ht="15.45" customHeight="1" x14ac:dyDescent="0.3">
      <c r="A83" s="26" t="s">
        <v>173</v>
      </c>
      <c r="B83" s="27" t="s">
        <v>174</v>
      </c>
      <c r="C83" s="28" t="s">
        <v>521</v>
      </c>
      <c r="D83" s="27" t="s">
        <v>45</v>
      </c>
      <c r="E83" s="28" t="s">
        <v>420</v>
      </c>
      <c r="F83" s="28" t="s">
        <v>137</v>
      </c>
      <c r="G83" s="28" t="s">
        <v>175</v>
      </c>
      <c r="H83" s="28" t="s">
        <v>62</v>
      </c>
      <c r="I83" s="27" t="s">
        <v>63</v>
      </c>
      <c r="J83" s="28" t="s">
        <v>176</v>
      </c>
      <c r="K83" s="28"/>
      <c r="L83" s="27"/>
      <c r="M83" s="28"/>
      <c r="N83" s="28"/>
      <c r="O83" s="26"/>
    </row>
    <row r="84" spans="1:15" ht="15.6" x14ac:dyDescent="0.3">
      <c r="A84" s="26" t="s">
        <v>321</v>
      </c>
      <c r="B84" s="27" t="s">
        <v>322</v>
      </c>
      <c r="C84" s="28" t="s">
        <v>522</v>
      </c>
      <c r="D84" s="27" t="s">
        <v>314</v>
      </c>
      <c r="E84" s="28" t="s">
        <v>419</v>
      </c>
      <c r="F84" s="28" t="s">
        <v>299</v>
      </c>
      <c r="G84" s="28" t="s">
        <v>315</v>
      </c>
      <c r="H84" s="28" t="s">
        <v>15</v>
      </c>
      <c r="I84" s="27"/>
      <c r="J84" s="28"/>
      <c r="K84" s="28">
        <v>1815</v>
      </c>
      <c r="L84" s="27" t="s">
        <v>314</v>
      </c>
      <c r="M84" s="28" t="s">
        <v>419</v>
      </c>
      <c r="N84" s="28" t="s">
        <v>299</v>
      </c>
      <c r="O84" s="26"/>
    </row>
    <row r="85" spans="1:15" ht="15.6" x14ac:dyDescent="0.3">
      <c r="A85" s="26" t="s">
        <v>323</v>
      </c>
      <c r="B85" s="27" t="s">
        <v>322</v>
      </c>
      <c r="C85" s="28" t="s">
        <v>523</v>
      </c>
      <c r="D85" s="27" t="s">
        <v>314</v>
      </c>
      <c r="E85" s="28" t="s">
        <v>419</v>
      </c>
      <c r="F85" s="28" t="s">
        <v>299</v>
      </c>
      <c r="G85" s="28" t="s">
        <v>315</v>
      </c>
      <c r="H85" s="28" t="s">
        <v>15</v>
      </c>
      <c r="I85" s="27"/>
      <c r="J85" s="28"/>
      <c r="K85" s="28">
        <v>1815</v>
      </c>
      <c r="L85" s="27" t="s">
        <v>314</v>
      </c>
      <c r="M85" s="28" t="s">
        <v>419</v>
      </c>
      <c r="N85" s="28" t="s">
        <v>299</v>
      </c>
      <c r="O85" s="26"/>
    </row>
    <row r="86" spans="1:15" ht="15.45" customHeight="1" x14ac:dyDescent="0.3">
      <c r="A86" s="26" t="s">
        <v>117</v>
      </c>
      <c r="B86" s="27" t="s">
        <v>118</v>
      </c>
      <c r="C86" s="28" t="s">
        <v>524</v>
      </c>
      <c r="D86" s="27" t="s">
        <v>119</v>
      </c>
      <c r="E86" s="28" t="s">
        <v>420</v>
      </c>
      <c r="F86" s="28" t="s">
        <v>112</v>
      </c>
      <c r="G86" s="28">
        <v>1811</v>
      </c>
      <c r="H86" s="28" t="s">
        <v>21</v>
      </c>
      <c r="I86" s="27" t="s">
        <v>63</v>
      </c>
      <c r="J86" s="28">
        <v>1813</v>
      </c>
      <c r="K86" s="28"/>
      <c r="L86" s="27"/>
      <c r="M86" s="28"/>
      <c r="N86" s="28"/>
      <c r="O86" s="26"/>
    </row>
    <row r="87" spans="1:15" ht="15.6" x14ac:dyDescent="0.3">
      <c r="A87" s="26" t="s">
        <v>343</v>
      </c>
      <c r="B87" s="27" t="s">
        <v>344</v>
      </c>
      <c r="C87" s="28" t="s">
        <v>525</v>
      </c>
      <c r="D87" s="27" t="s">
        <v>314</v>
      </c>
      <c r="E87" s="28" t="s">
        <v>419</v>
      </c>
      <c r="F87" s="28" t="s">
        <v>299</v>
      </c>
      <c r="G87" s="28" t="s">
        <v>315</v>
      </c>
      <c r="H87" s="28" t="s">
        <v>15</v>
      </c>
      <c r="I87" s="27"/>
      <c r="J87" s="28"/>
      <c r="K87" s="28">
        <v>1815</v>
      </c>
      <c r="L87" s="27" t="s">
        <v>314</v>
      </c>
      <c r="M87" s="28" t="s">
        <v>419</v>
      </c>
      <c r="N87" s="28" t="s">
        <v>299</v>
      </c>
      <c r="O87" s="26"/>
    </row>
    <row r="88" spans="1:15" ht="15.45" customHeight="1" x14ac:dyDescent="0.3">
      <c r="A88" s="26" t="s">
        <v>50</v>
      </c>
      <c r="B88" s="27" t="s">
        <v>526</v>
      </c>
      <c r="C88" s="28" t="s">
        <v>531</v>
      </c>
      <c r="D88" s="27" t="s">
        <v>51</v>
      </c>
      <c r="E88" s="28" t="s">
        <v>420</v>
      </c>
      <c r="F88" s="28" t="s">
        <v>52</v>
      </c>
      <c r="G88" s="28">
        <v>1811</v>
      </c>
      <c r="H88" s="28" t="s">
        <v>37</v>
      </c>
      <c r="I88" s="27"/>
      <c r="J88" s="28"/>
      <c r="K88" s="28">
        <v>1815</v>
      </c>
      <c r="L88" s="27" t="s">
        <v>38</v>
      </c>
      <c r="M88" s="28" t="s">
        <v>421</v>
      </c>
      <c r="N88" s="28" t="s">
        <v>39</v>
      </c>
      <c r="O88" s="26"/>
    </row>
    <row r="89" spans="1:15" ht="30.75" customHeight="1" x14ac:dyDescent="0.3">
      <c r="A89" s="26" t="s">
        <v>241</v>
      </c>
      <c r="B89" s="27" t="s">
        <v>527</v>
      </c>
      <c r="C89" s="28" t="s">
        <v>532</v>
      </c>
      <c r="D89" s="27" t="s">
        <v>45</v>
      </c>
      <c r="E89" s="28" t="s">
        <v>420</v>
      </c>
      <c r="F89" s="28" t="s">
        <v>225</v>
      </c>
      <c r="G89" s="28" t="s">
        <v>226</v>
      </c>
      <c r="H89" s="28" t="s">
        <v>15</v>
      </c>
      <c r="I89" s="27"/>
      <c r="J89" s="28"/>
      <c r="K89" s="28">
        <v>1815</v>
      </c>
      <c r="L89" s="27" t="s">
        <v>12</v>
      </c>
      <c r="M89" s="28" t="s">
        <v>418</v>
      </c>
      <c r="N89" s="28" t="s">
        <v>225</v>
      </c>
      <c r="O89" s="26"/>
    </row>
    <row r="90" spans="1:15" ht="15.45" customHeight="1" x14ac:dyDescent="0.3">
      <c r="A90" s="26" t="s">
        <v>528</v>
      </c>
      <c r="B90" s="27" t="s">
        <v>527</v>
      </c>
      <c r="C90" s="28" t="s">
        <v>533</v>
      </c>
      <c r="D90" s="27" t="s">
        <v>534</v>
      </c>
      <c r="E90" s="28" t="s">
        <v>420</v>
      </c>
      <c r="F90" s="28" t="s">
        <v>225</v>
      </c>
      <c r="G90" s="28">
        <v>1811</v>
      </c>
      <c r="H90" s="28" t="s">
        <v>21</v>
      </c>
      <c r="I90" s="27" t="s">
        <v>63</v>
      </c>
      <c r="J90" s="28" t="s">
        <v>458</v>
      </c>
      <c r="K90" s="28"/>
      <c r="L90" s="27"/>
      <c r="M90" s="28"/>
      <c r="N90" s="28"/>
      <c r="O90" s="26"/>
    </row>
    <row r="91" spans="1:15" ht="15.45" customHeight="1" x14ac:dyDescent="0.3">
      <c r="A91" s="26" t="s">
        <v>79</v>
      </c>
      <c r="B91" s="27" t="s">
        <v>529</v>
      </c>
      <c r="C91" s="28" t="s">
        <v>535</v>
      </c>
      <c r="D91" s="27" t="s">
        <v>80</v>
      </c>
      <c r="E91" s="28" t="s">
        <v>420</v>
      </c>
      <c r="F91" s="28" t="s">
        <v>36</v>
      </c>
      <c r="G91" s="28">
        <v>1811</v>
      </c>
      <c r="H91" s="28" t="s">
        <v>15</v>
      </c>
      <c r="I91" s="27"/>
      <c r="J91" s="28"/>
      <c r="K91" s="28">
        <v>1815</v>
      </c>
      <c r="L91" s="27" t="s">
        <v>80</v>
      </c>
      <c r="M91" s="28" t="s">
        <v>420</v>
      </c>
      <c r="N91" s="28" t="s">
        <v>36</v>
      </c>
      <c r="O91" s="26" t="s">
        <v>81</v>
      </c>
    </row>
    <row r="92" spans="1:15" ht="15.45" customHeight="1" x14ac:dyDescent="0.3">
      <c r="A92" s="26" t="s">
        <v>193</v>
      </c>
      <c r="B92" s="27" t="s">
        <v>530</v>
      </c>
      <c r="C92" s="28" t="s">
        <v>536</v>
      </c>
      <c r="D92" s="27" t="s">
        <v>12</v>
      </c>
      <c r="E92" s="28" t="s">
        <v>12</v>
      </c>
      <c r="F92" s="28" t="s">
        <v>137</v>
      </c>
      <c r="G92" s="28" t="s">
        <v>179</v>
      </c>
      <c r="H92" s="28" t="s">
        <v>21</v>
      </c>
      <c r="I92" s="27" t="s">
        <v>63</v>
      </c>
      <c r="J92" s="28" t="s">
        <v>144</v>
      </c>
      <c r="K92" s="28"/>
      <c r="L92" s="27"/>
      <c r="M92" s="28"/>
      <c r="N92" s="28"/>
      <c r="O92" s="26"/>
    </row>
    <row r="93" spans="1:15" ht="15.45" customHeight="1" x14ac:dyDescent="0.3">
      <c r="A93" s="26" t="s">
        <v>209</v>
      </c>
      <c r="B93" s="27" t="s">
        <v>83</v>
      </c>
      <c r="C93" s="28" t="s">
        <v>539</v>
      </c>
      <c r="D93" s="27" t="s">
        <v>12</v>
      </c>
      <c r="E93" s="28" t="s">
        <v>12</v>
      </c>
      <c r="F93" s="28" t="s">
        <v>137</v>
      </c>
      <c r="G93" s="28" t="s">
        <v>179</v>
      </c>
      <c r="H93" s="28" t="s">
        <v>37</v>
      </c>
      <c r="I93" s="27"/>
      <c r="J93" s="28"/>
      <c r="K93" s="28">
        <v>1815</v>
      </c>
      <c r="L93" s="27" t="s">
        <v>38</v>
      </c>
      <c r="M93" s="28" t="s">
        <v>421</v>
      </c>
      <c r="N93" s="28" t="s">
        <v>39</v>
      </c>
      <c r="O93" s="26"/>
    </row>
    <row r="94" spans="1:15" ht="15.6" x14ac:dyDescent="0.3">
      <c r="A94" s="26" t="s">
        <v>92</v>
      </c>
      <c r="B94" s="27" t="s">
        <v>83</v>
      </c>
      <c r="C94" s="28" t="s">
        <v>540</v>
      </c>
      <c r="D94" s="27" t="s">
        <v>314</v>
      </c>
      <c r="E94" s="28" t="s">
        <v>419</v>
      </c>
      <c r="F94" s="28" t="s">
        <v>299</v>
      </c>
      <c r="G94" s="28" t="s">
        <v>315</v>
      </c>
      <c r="H94" s="28" t="s">
        <v>15</v>
      </c>
      <c r="I94" s="27"/>
      <c r="J94" s="28"/>
      <c r="K94" s="28">
        <v>1815</v>
      </c>
      <c r="L94" s="27" t="s">
        <v>314</v>
      </c>
      <c r="M94" s="28" t="s">
        <v>419</v>
      </c>
      <c r="N94" s="28" t="s">
        <v>299</v>
      </c>
      <c r="O94" s="26"/>
    </row>
    <row r="95" spans="1:15" ht="15.6" x14ac:dyDescent="0.3">
      <c r="A95" s="26" t="s">
        <v>349</v>
      </c>
      <c r="B95" s="27" t="s">
        <v>83</v>
      </c>
      <c r="C95" s="28" t="s">
        <v>541</v>
      </c>
      <c r="D95" s="27" t="s">
        <v>314</v>
      </c>
      <c r="E95" s="28" t="s">
        <v>419</v>
      </c>
      <c r="F95" s="28" t="s">
        <v>299</v>
      </c>
      <c r="G95" s="28" t="s">
        <v>315</v>
      </c>
      <c r="H95" s="28" t="s">
        <v>15</v>
      </c>
      <c r="I95" s="27"/>
      <c r="J95" s="28"/>
      <c r="K95" s="28">
        <v>1815</v>
      </c>
      <c r="L95" s="27" t="s">
        <v>314</v>
      </c>
      <c r="M95" s="28" t="s">
        <v>419</v>
      </c>
      <c r="N95" s="28" t="s">
        <v>299</v>
      </c>
      <c r="O95" s="26"/>
    </row>
    <row r="96" spans="1:15" ht="15.6" x14ac:dyDescent="0.3">
      <c r="A96" s="26" t="s">
        <v>92</v>
      </c>
      <c r="B96" s="27" t="s">
        <v>83</v>
      </c>
      <c r="C96" s="28" t="s">
        <v>542</v>
      </c>
      <c r="D96" s="27" t="s">
        <v>314</v>
      </c>
      <c r="E96" s="28" t="s">
        <v>419</v>
      </c>
      <c r="F96" s="28" t="s">
        <v>299</v>
      </c>
      <c r="G96" s="28" t="s">
        <v>315</v>
      </c>
      <c r="H96" s="28" t="s">
        <v>15</v>
      </c>
      <c r="I96" s="27"/>
      <c r="J96" s="28"/>
      <c r="K96" s="28">
        <v>1815</v>
      </c>
      <c r="L96" s="27" t="s">
        <v>314</v>
      </c>
      <c r="M96" s="28" t="s">
        <v>419</v>
      </c>
      <c r="N96" s="28" t="s">
        <v>299</v>
      </c>
      <c r="O96" s="26"/>
    </row>
    <row r="97" spans="1:15" ht="15.6" x14ac:dyDescent="0.3">
      <c r="A97" s="26" t="s">
        <v>350</v>
      </c>
      <c r="B97" s="27" t="s">
        <v>83</v>
      </c>
      <c r="C97" s="28" t="s">
        <v>543</v>
      </c>
      <c r="D97" s="27" t="s">
        <v>314</v>
      </c>
      <c r="E97" s="28" t="s">
        <v>419</v>
      </c>
      <c r="F97" s="28" t="s">
        <v>299</v>
      </c>
      <c r="G97" s="28" t="s">
        <v>315</v>
      </c>
      <c r="H97" s="28" t="s">
        <v>15</v>
      </c>
      <c r="I97" s="27"/>
      <c r="J97" s="28"/>
      <c r="K97" s="28">
        <v>1815</v>
      </c>
      <c r="L97" s="27" t="s">
        <v>314</v>
      </c>
      <c r="M97" s="28" t="s">
        <v>419</v>
      </c>
      <c r="N97" s="28" t="s">
        <v>299</v>
      </c>
      <c r="O97" s="26"/>
    </row>
    <row r="98" spans="1:15" ht="15.45" customHeight="1" x14ac:dyDescent="0.3">
      <c r="A98" s="26" t="s">
        <v>82</v>
      </c>
      <c r="B98" s="27" t="s">
        <v>83</v>
      </c>
      <c r="C98" s="28" t="s">
        <v>544</v>
      </c>
      <c r="D98" s="27" t="s">
        <v>84</v>
      </c>
      <c r="E98" s="28" t="s">
        <v>420</v>
      </c>
      <c r="F98" s="28" t="s">
        <v>36</v>
      </c>
      <c r="G98" s="28" t="s">
        <v>85</v>
      </c>
      <c r="H98" s="28" t="s">
        <v>15</v>
      </c>
      <c r="I98" s="27"/>
      <c r="J98" s="28"/>
      <c r="K98" s="28">
        <v>1815</v>
      </c>
      <c r="L98" s="27" t="s">
        <v>84</v>
      </c>
      <c r="M98" s="28" t="s">
        <v>420</v>
      </c>
      <c r="N98" s="28" t="s">
        <v>36</v>
      </c>
      <c r="O98" s="26" t="s">
        <v>86</v>
      </c>
    </row>
    <row r="99" spans="1:15" ht="15.45" customHeight="1" x14ac:dyDescent="0.3">
      <c r="A99" s="26" t="s">
        <v>207</v>
      </c>
      <c r="B99" s="27" t="s">
        <v>83</v>
      </c>
      <c r="C99" s="28" t="s">
        <v>537</v>
      </c>
      <c r="D99" s="27" t="s">
        <v>12</v>
      </c>
      <c r="E99" s="28" t="s">
        <v>12</v>
      </c>
      <c r="F99" s="28" t="s">
        <v>137</v>
      </c>
      <c r="G99" s="28" t="s">
        <v>179</v>
      </c>
      <c r="H99" s="28" t="s">
        <v>21</v>
      </c>
      <c r="I99" s="27" t="s">
        <v>89</v>
      </c>
      <c r="J99" s="28">
        <v>1811</v>
      </c>
      <c r="K99" s="28"/>
      <c r="L99" s="27"/>
      <c r="M99" s="28"/>
      <c r="N99" s="28"/>
      <c r="O99" s="26"/>
    </row>
    <row r="100" spans="1:15" ht="15.45" customHeight="1" x14ac:dyDescent="0.3">
      <c r="A100" s="26" t="s">
        <v>208</v>
      </c>
      <c r="B100" s="27" t="s">
        <v>83</v>
      </c>
      <c r="C100" s="28" t="s">
        <v>538</v>
      </c>
      <c r="D100" s="27" t="s">
        <v>12</v>
      </c>
      <c r="E100" s="28" t="s">
        <v>12</v>
      </c>
      <c r="F100" s="28" t="s">
        <v>137</v>
      </c>
      <c r="G100" s="28" t="s">
        <v>179</v>
      </c>
      <c r="H100" s="28" t="s">
        <v>62</v>
      </c>
      <c r="I100" s="27" t="s">
        <v>22</v>
      </c>
      <c r="J100" s="28">
        <v>1811</v>
      </c>
      <c r="K100" s="28"/>
      <c r="L100" s="27"/>
      <c r="M100" s="28"/>
      <c r="N100" s="28"/>
      <c r="O100" s="26"/>
    </row>
    <row r="101" spans="1:15" ht="15.45" customHeight="1" x14ac:dyDescent="0.3">
      <c r="A101" s="26" t="s">
        <v>206</v>
      </c>
      <c r="B101" s="27" t="s">
        <v>545</v>
      </c>
      <c r="C101" s="28" t="s">
        <v>546</v>
      </c>
      <c r="D101" s="27" t="s">
        <v>12</v>
      </c>
      <c r="E101" s="28" t="s">
        <v>12</v>
      </c>
      <c r="F101" s="28" t="s">
        <v>137</v>
      </c>
      <c r="G101" s="28" t="s">
        <v>179</v>
      </c>
      <c r="H101" s="28" t="s">
        <v>62</v>
      </c>
      <c r="I101" s="27" t="s">
        <v>63</v>
      </c>
      <c r="J101" s="28" t="s">
        <v>144</v>
      </c>
      <c r="K101" s="28"/>
      <c r="L101" s="27"/>
      <c r="M101" s="28"/>
      <c r="N101" s="28"/>
      <c r="O101" s="26"/>
    </row>
    <row r="102" spans="1:15" ht="15.45" customHeight="1" x14ac:dyDescent="0.3">
      <c r="A102" s="26" t="s">
        <v>120</v>
      </c>
      <c r="B102" s="27" t="s">
        <v>121</v>
      </c>
      <c r="C102" s="28" t="s">
        <v>547</v>
      </c>
      <c r="D102" s="27" t="s">
        <v>111</v>
      </c>
      <c r="E102" s="28" t="s">
        <v>420</v>
      </c>
      <c r="F102" s="28" t="s">
        <v>112</v>
      </c>
      <c r="G102" s="28">
        <v>1811</v>
      </c>
      <c r="H102" s="28" t="s">
        <v>21</v>
      </c>
      <c r="I102" s="27" t="s">
        <v>63</v>
      </c>
      <c r="J102" s="28">
        <v>1813</v>
      </c>
      <c r="K102" s="28"/>
      <c r="L102" s="27"/>
      <c r="M102" s="28"/>
      <c r="N102" s="28"/>
      <c r="O102" s="26"/>
    </row>
    <row r="103" spans="1:15" ht="15.45" customHeight="1" x14ac:dyDescent="0.3">
      <c r="A103" s="26" t="s">
        <v>233</v>
      </c>
      <c r="B103" s="27" t="s">
        <v>136</v>
      </c>
      <c r="C103" s="28" t="s">
        <v>548</v>
      </c>
      <c r="D103" s="27" t="s">
        <v>28</v>
      </c>
      <c r="E103" s="28" t="s">
        <v>420</v>
      </c>
      <c r="F103" s="28" t="s">
        <v>225</v>
      </c>
      <c r="G103" s="28" t="s">
        <v>226</v>
      </c>
      <c r="H103" s="28" t="s">
        <v>15</v>
      </c>
      <c r="I103" s="27"/>
      <c r="J103" s="28"/>
      <c r="K103" s="28">
        <v>1815</v>
      </c>
      <c r="L103" s="27" t="s">
        <v>12</v>
      </c>
      <c r="M103" s="28" t="s">
        <v>418</v>
      </c>
      <c r="N103" s="28" t="s">
        <v>225</v>
      </c>
      <c r="O103" s="26"/>
    </row>
    <row r="104" spans="1:15" ht="15.45" customHeight="1" x14ac:dyDescent="0.3">
      <c r="A104" s="26" t="s">
        <v>150</v>
      </c>
      <c r="B104" s="27" t="s">
        <v>136</v>
      </c>
      <c r="C104" s="28" t="s">
        <v>552</v>
      </c>
      <c r="D104" s="27" t="s">
        <v>12</v>
      </c>
      <c r="E104" s="28" t="s">
        <v>12</v>
      </c>
      <c r="F104" s="28" t="s">
        <v>137</v>
      </c>
      <c r="G104" s="28" t="s">
        <v>151</v>
      </c>
      <c r="H104" s="28" t="s">
        <v>15</v>
      </c>
      <c r="I104" s="27"/>
      <c r="J104" s="28"/>
      <c r="K104" s="28">
        <v>1815</v>
      </c>
      <c r="L104" s="27" t="s">
        <v>12</v>
      </c>
      <c r="M104" s="28" t="s">
        <v>418</v>
      </c>
      <c r="N104" s="28" t="s">
        <v>137</v>
      </c>
      <c r="O104" s="26"/>
    </row>
    <row r="105" spans="1:15" ht="15.45" customHeight="1" x14ac:dyDescent="0.3">
      <c r="A105" s="26" t="s">
        <v>154</v>
      </c>
      <c r="B105" s="27" t="s">
        <v>136</v>
      </c>
      <c r="C105" s="28" t="s">
        <v>554</v>
      </c>
      <c r="D105" s="27" t="s">
        <v>12</v>
      </c>
      <c r="E105" s="28" t="s">
        <v>12</v>
      </c>
      <c r="F105" s="28" t="s">
        <v>137</v>
      </c>
      <c r="G105" s="28" t="s">
        <v>151</v>
      </c>
      <c r="H105" s="28" t="s">
        <v>15</v>
      </c>
      <c r="I105" s="27"/>
      <c r="J105" s="28"/>
      <c r="K105" s="28">
        <v>1815</v>
      </c>
      <c r="L105" s="27" t="s">
        <v>12</v>
      </c>
      <c r="M105" s="28" t="s">
        <v>418</v>
      </c>
      <c r="N105" s="28" t="s">
        <v>137</v>
      </c>
      <c r="O105" s="26"/>
    </row>
    <row r="106" spans="1:15" ht="15.45" customHeight="1" x14ac:dyDescent="0.3">
      <c r="A106" s="26" t="s">
        <v>157</v>
      </c>
      <c r="B106" s="27" t="s">
        <v>136</v>
      </c>
      <c r="C106" s="28" t="s">
        <v>556</v>
      </c>
      <c r="D106" s="27" t="s">
        <v>12</v>
      </c>
      <c r="E106" s="28" t="s">
        <v>12</v>
      </c>
      <c r="F106" s="28" t="s">
        <v>137</v>
      </c>
      <c r="G106" s="28" t="s">
        <v>151</v>
      </c>
      <c r="H106" s="28" t="s">
        <v>15</v>
      </c>
      <c r="I106" s="27"/>
      <c r="J106" s="28"/>
      <c r="K106" s="28">
        <v>1815</v>
      </c>
      <c r="L106" s="27" t="s">
        <v>12</v>
      </c>
      <c r="M106" s="28" t="s">
        <v>418</v>
      </c>
      <c r="N106" s="28" t="s">
        <v>137</v>
      </c>
      <c r="O106" s="26"/>
    </row>
    <row r="107" spans="1:15" ht="15.45" customHeight="1" x14ac:dyDescent="0.3">
      <c r="A107" s="26" t="s">
        <v>184</v>
      </c>
      <c r="B107" s="27" t="s">
        <v>136</v>
      </c>
      <c r="C107" s="28" t="s">
        <v>557</v>
      </c>
      <c r="D107" s="27" t="s">
        <v>12</v>
      </c>
      <c r="E107" s="28" t="s">
        <v>12</v>
      </c>
      <c r="F107" s="28" t="s">
        <v>137</v>
      </c>
      <c r="G107" s="28" t="s">
        <v>179</v>
      </c>
      <c r="H107" s="28" t="s">
        <v>15</v>
      </c>
      <c r="I107" s="27"/>
      <c r="J107" s="28"/>
      <c r="K107" s="28">
        <v>1815</v>
      </c>
      <c r="L107" s="27" t="s">
        <v>12</v>
      </c>
      <c r="M107" s="28" t="s">
        <v>418</v>
      </c>
      <c r="N107" s="28" t="s">
        <v>137</v>
      </c>
      <c r="O107" s="26"/>
    </row>
    <row r="108" spans="1:15" ht="15.45" customHeight="1" x14ac:dyDescent="0.3">
      <c r="A108" s="26" t="s">
        <v>135</v>
      </c>
      <c r="B108" s="27" t="s">
        <v>136</v>
      </c>
      <c r="C108" s="28" t="s">
        <v>549</v>
      </c>
      <c r="D108" s="27" t="s">
        <v>12</v>
      </c>
      <c r="E108" s="28" t="s">
        <v>12</v>
      </c>
      <c r="F108" s="28" t="s">
        <v>137</v>
      </c>
      <c r="G108" s="28" t="s">
        <v>138</v>
      </c>
      <c r="H108" s="28" t="s">
        <v>21</v>
      </c>
      <c r="I108" s="27" t="s">
        <v>139</v>
      </c>
      <c r="J108" s="28">
        <v>1801</v>
      </c>
      <c r="K108" s="28"/>
      <c r="L108" s="27"/>
      <c r="M108" s="28"/>
      <c r="N108" s="28"/>
      <c r="O108" s="26"/>
    </row>
    <row r="109" spans="1:15" ht="15.45" customHeight="1" x14ac:dyDescent="0.3">
      <c r="A109" s="26" t="s">
        <v>140</v>
      </c>
      <c r="B109" s="27" t="s">
        <v>136</v>
      </c>
      <c r="C109" s="28" t="s">
        <v>550</v>
      </c>
      <c r="D109" s="27" t="s">
        <v>12</v>
      </c>
      <c r="E109" s="28" t="s">
        <v>12</v>
      </c>
      <c r="F109" s="28" t="s">
        <v>137</v>
      </c>
      <c r="G109" s="28" t="s">
        <v>138</v>
      </c>
      <c r="H109" s="28" t="s">
        <v>62</v>
      </c>
      <c r="I109" s="27" t="s">
        <v>141</v>
      </c>
      <c r="J109" s="28" t="s">
        <v>142</v>
      </c>
      <c r="K109" s="28"/>
      <c r="L109" s="27"/>
      <c r="M109" s="28"/>
      <c r="N109" s="28"/>
      <c r="O109" s="26"/>
    </row>
    <row r="110" spans="1:15" ht="30.75" customHeight="1" x14ac:dyDescent="0.3">
      <c r="A110" s="26" t="s">
        <v>143</v>
      </c>
      <c r="B110" s="27" t="s">
        <v>136</v>
      </c>
      <c r="C110" s="28" t="s">
        <v>551</v>
      </c>
      <c r="D110" s="27" t="s">
        <v>12</v>
      </c>
      <c r="E110" s="28" t="s">
        <v>12</v>
      </c>
      <c r="F110" s="28" t="s">
        <v>137</v>
      </c>
      <c r="G110" s="28" t="s">
        <v>138</v>
      </c>
      <c r="H110" s="28" t="s">
        <v>21</v>
      </c>
      <c r="I110" s="27" t="s">
        <v>63</v>
      </c>
      <c r="J110" s="28" t="s">
        <v>144</v>
      </c>
      <c r="K110" s="28"/>
      <c r="L110" s="27"/>
      <c r="M110" s="28"/>
      <c r="N110" s="28"/>
      <c r="O110" s="26"/>
    </row>
    <row r="111" spans="1:15" ht="15.45" customHeight="1" x14ac:dyDescent="0.3">
      <c r="A111" s="26" t="s">
        <v>152</v>
      </c>
      <c r="B111" s="27" t="s">
        <v>136</v>
      </c>
      <c r="C111" s="28" t="s">
        <v>553</v>
      </c>
      <c r="D111" s="27" t="s">
        <v>12</v>
      </c>
      <c r="E111" s="28" t="s">
        <v>12</v>
      </c>
      <c r="F111" s="28" t="s">
        <v>137</v>
      </c>
      <c r="G111" s="28" t="s">
        <v>151</v>
      </c>
      <c r="H111" s="28" t="s">
        <v>21</v>
      </c>
      <c r="I111" s="27" t="s">
        <v>153</v>
      </c>
      <c r="J111" s="28">
        <v>1811</v>
      </c>
      <c r="K111" s="28"/>
      <c r="L111" s="27"/>
      <c r="M111" s="28"/>
      <c r="N111" s="28"/>
      <c r="O111" s="26"/>
    </row>
    <row r="112" spans="1:15" ht="15.45" customHeight="1" x14ac:dyDescent="0.3">
      <c r="A112" s="26" t="s">
        <v>155</v>
      </c>
      <c r="B112" s="27" t="s">
        <v>136</v>
      </c>
      <c r="C112" s="28" t="s">
        <v>555</v>
      </c>
      <c r="D112" s="27" t="s">
        <v>12</v>
      </c>
      <c r="E112" s="28" t="s">
        <v>12</v>
      </c>
      <c r="F112" s="28" t="s">
        <v>137</v>
      </c>
      <c r="G112" s="28" t="s">
        <v>151</v>
      </c>
      <c r="H112" s="28" t="s">
        <v>21</v>
      </c>
      <c r="I112" s="27" t="s">
        <v>156</v>
      </c>
      <c r="J112" s="28">
        <v>1801</v>
      </c>
      <c r="K112" s="28"/>
      <c r="L112" s="27"/>
      <c r="M112" s="28"/>
      <c r="N112" s="28"/>
      <c r="O112" s="26"/>
    </row>
    <row r="113" spans="1:15" ht="15.45" customHeight="1" x14ac:dyDescent="0.3">
      <c r="A113" s="26" t="s">
        <v>132</v>
      </c>
      <c r="B113" s="27" t="s">
        <v>136</v>
      </c>
      <c r="C113" s="28" t="s">
        <v>558</v>
      </c>
      <c r="D113" s="27" t="s">
        <v>12</v>
      </c>
      <c r="E113" s="28" t="s">
        <v>12</v>
      </c>
      <c r="F113" s="28" t="s">
        <v>137</v>
      </c>
      <c r="G113" s="28" t="s">
        <v>179</v>
      </c>
      <c r="H113" s="28" t="s">
        <v>21</v>
      </c>
      <c r="I113" s="27" t="s">
        <v>185</v>
      </c>
      <c r="J113" s="28">
        <v>1895</v>
      </c>
      <c r="K113" s="28"/>
      <c r="L113" s="27"/>
      <c r="M113" s="28"/>
      <c r="N113" s="28"/>
      <c r="O113" s="26"/>
    </row>
    <row r="114" spans="1:15" ht="15.45" customHeight="1" x14ac:dyDescent="0.3">
      <c r="A114" s="26" t="s">
        <v>186</v>
      </c>
      <c r="B114" s="27" t="s">
        <v>136</v>
      </c>
      <c r="C114" s="28" t="s">
        <v>559</v>
      </c>
      <c r="D114" s="27" t="s">
        <v>12</v>
      </c>
      <c r="E114" s="28" t="s">
        <v>12</v>
      </c>
      <c r="F114" s="28" t="s">
        <v>137</v>
      </c>
      <c r="G114" s="28" t="s">
        <v>179</v>
      </c>
      <c r="H114" s="28" t="s">
        <v>21</v>
      </c>
      <c r="I114" s="27" t="s">
        <v>30</v>
      </c>
      <c r="J114" s="28">
        <v>1810</v>
      </c>
      <c r="K114" s="28"/>
      <c r="L114" s="27"/>
      <c r="M114" s="28"/>
      <c r="N114" s="28"/>
      <c r="O114" s="26"/>
    </row>
    <row r="115" spans="1:15" ht="15.45" customHeight="1" x14ac:dyDescent="0.3">
      <c r="A115" s="26" t="s">
        <v>117</v>
      </c>
      <c r="B115" s="27" t="s">
        <v>136</v>
      </c>
      <c r="C115" s="28" t="s">
        <v>560</v>
      </c>
      <c r="D115" s="27" t="s">
        <v>12</v>
      </c>
      <c r="E115" s="28" t="s">
        <v>12</v>
      </c>
      <c r="F115" s="28" t="s">
        <v>137</v>
      </c>
      <c r="G115" s="28" t="s">
        <v>179</v>
      </c>
      <c r="H115" s="28" t="s">
        <v>21</v>
      </c>
      <c r="I115" s="27" t="s">
        <v>187</v>
      </c>
      <c r="J115" s="28">
        <v>1801</v>
      </c>
      <c r="K115" s="28"/>
      <c r="L115" s="27"/>
      <c r="M115" s="28"/>
      <c r="N115" s="28"/>
      <c r="O115" s="26"/>
    </row>
    <row r="116" spans="1:15" ht="15.45" customHeight="1" x14ac:dyDescent="0.3">
      <c r="A116" s="26" t="s">
        <v>188</v>
      </c>
      <c r="B116" s="27" t="s">
        <v>136</v>
      </c>
      <c r="C116" s="28" t="s">
        <v>561</v>
      </c>
      <c r="D116" s="27" t="s">
        <v>12</v>
      </c>
      <c r="E116" s="28" t="s">
        <v>12</v>
      </c>
      <c r="F116" s="28" t="s">
        <v>137</v>
      </c>
      <c r="G116" s="28" t="s">
        <v>179</v>
      </c>
      <c r="H116" s="28" t="s">
        <v>62</v>
      </c>
      <c r="I116" s="27" t="s">
        <v>189</v>
      </c>
      <c r="J116" s="28">
        <v>1876</v>
      </c>
      <c r="K116" s="28"/>
      <c r="L116" s="27"/>
      <c r="M116" s="28"/>
      <c r="N116" s="28"/>
      <c r="O116" s="26"/>
    </row>
    <row r="117" spans="1:15" ht="15.45" customHeight="1" x14ac:dyDescent="0.3">
      <c r="A117" s="26" t="s">
        <v>190</v>
      </c>
      <c r="B117" s="27" t="s">
        <v>136</v>
      </c>
      <c r="C117" s="28" t="s">
        <v>562</v>
      </c>
      <c r="D117" s="27" t="s">
        <v>12</v>
      </c>
      <c r="E117" s="28" t="s">
        <v>12</v>
      </c>
      <c r="F117" s="28" t="s">
        <v>137</v>
      </c>
      <c r="G117" s="28" t="s">
        <v>179</v>
      </c>
      <c r="H117" s="28" t="s">
        <v>21</v>
      </c>
      <c r="I117" s="27" t="s">
        <v>191</v>
      </c>
      <c r="J117" s="28">
        <v>1815</v>
      </c>
      <c r="K117" s="28"/>
      <c r="L117" s="27"/>
      <c r="M117" s="28"/>
      <c r="N117" s="28"/>
      <c r="O117" s="26" t="s">
        <v>192</v>
      </c>
    </row>
    <row r="118" spans="1:15" ht="15.45" customHeight="1" x14ac:dyDescent="0.3">
      <c r="A118" s="26" t="s">
        <v>275</v>
      </c>
      <c r="B118" s="27" t="s">
        <v>136</v>
      </c>
      <c r="C118" s="28" t="s">
        <v>563</v>
      </c>
      <c r="D118" s="27"/>
      <c r="E118" s="28" t="s">
        <v>421</v>
      </c>
      <c r="F118" s="28" t="s">
        <v>225</v>
      </c>
      <c r="G118" s="28" t="s">
        <v>273</v>
      </c>
      <c r="H118" s="28" t="s">
        <v>62</v>
      </c>
      <c r="I118" s="27" t="s">
        <v>63</v>
      </c>
      <c r="J118" s="28" t="s">
        <v>144</v>
      </c>
      <c r="K118" s="28"/>
      <c r="L118" s="27"/>
      <c r="M118" s="28"/>
      <c r="N118" s="28"/>
      <c r="O118" s="26"/>
    </row>
    <row r="119" spans="1:15" ht="15.45" customHeight="1" x14ac:dyDescent="0.3">
      <c r="A119" s="26" t="s">
        <v>213</v>
      </c>
      <c r="B119" s="27" t="s">
        <v>88</v>
      </c>
      <c r="C119" s="28" t="s">
        <v>567</v>
      </c>
      <c r="D119" s="27" t="s">
        <v>12</v>
      </c>
      <c r="E119" s="28" t="s">
        <v>12</v>
      </c>
      <c r="F119" s="28" t="s">
        <v>137</v>
      </c>
      <c r="G119" s="28" t="s">
        <v>179</v>
      </c>
      <c r="H119" s="28" t="s">
        <v>37</v>
      </c>
      <c r="I119" s="27"/>
      <c r="J119" s="28"/>
      <c r="K119" s="28">
        <v>1815</v>
      </c>
      <c r="L119" s="27" t="s">
        <v>38</v>
      </c>
      <c r="M119" s="28" t="s">
        <v>421</v>
      </c>
      <c r="N119" s="28" t="s">
        <v>39</v>
      </c>
      <c r="O119" s="26"/>
    </row>
    <row r="120" spans="1:15" ht="15.45" customHeight="1" x14ac:dyDescent="0.3">
      <c r="A120" s="26" t="s">
        <v>161</v>
      </c>
      <c r="B120" s="27" t="s">
        <v>88</v>
      </c>
      <c r="C120" s="28" t="s">
        <v>564</v>
      </c>
      <c r="D120" s="27" t="s">
        <v>12</v>
      </c>
      <c r="E120" s="28" t="s">
        <v>12</v>
      </c>
      <c r="F120" s="28" t="s">
        <v>137</v>
      </c>
      <c r="G120" s="28" t="s">
        <v>151</v>
      </c>
      <c r="H120" s="28" t="s">
        <v>15</v>
      </c>
      <c r="I120" s="27"/>
      <c r="J120" s="28"/>
      <c r="K120" s="28">
        <v>1815</v>
      </c>
      <c r="L120" s="27" t="s">
        <v>12</v>
      </c>
      <c r="M120" s="28" t="s">
        <v>418</v>
      </c>
      <c r="N120" s="28" t="s">
        <v>137</v>
      </c>
      <c r="O120" s="26"/>
    </row>
    <row r="121" spans="1:15" ht="15.45" customHeight="1" x14ac:dyDescent="0.3">
      <c r="A121" s="26" t="s">
        <v>90</v>
      </c>
      <c r="B121" s="27" t="s">
        <v>88</v>
      </c>
      <c r="C121" s="28" t="s">
        <v>569</v>
      </c>
      <c r="D121" s="27" t="s">
        <v>12</v>
      </c>
      <c r="E121" s="28" t="s">
        <v>12</v>
      </c>
      <c r="F121" s="28" t="s">
        <v>13</v>
      </c>
      <c r="G121" s="28" t="s">
        <v>14</v>
      </c>
      <c r="H121" s="28" t="s">
        <v>15</v>
      </c>
      <c r="I121" s="27"/>
      <c r="J121" s="28"/>
      <c r="K121" s="28">
        <v>1815</v>
      </c>
      <c r="L121" s="27" t="s">
        <v>16</v>
      </c>
      <c r="M121" s="28" t="s">
        <v>418</v>
      </c>
      <c r="N121" s="28" t="s">
        <v>13</v>
      </c>
      <c r="O121" s="26"/>
    </row>
    <row r="122" spans="1:15" ht="15.6" x14ac:dyDescent="0.3">
      <c r="A122" s="26" t="s">
        <v>351</v>
      </c>
      <c r="B122" s="27" t="s">
        <v>88</v>
      </c>
      <c r="C122" s="28" t="s">
        <v>571</v>
      </c>
      <c r="D122" s="27" t="s">
        <v>314</v>
      </c>
      <c r="E122" s="28" t="s">
        <v>419</v>
      </c>
      <c r="F122" s="28" t="s">
        <v>299</v>
      </c>
      <c r="G122" s="28" t="s">
        <v>315</v>
      </c>
      <c r="H122" s="28" t="s">
        <v>15</v>
      </c>
      <c r="I122" s="27"/>
      <c r="J122" s="28"/>
      <c r="K122" s="28">
        <v>1815</v>
      </c>
      <c r="L122" s="27" t="s">
        <v>314</v>
      </c>
      <c r="M122" s="28" t="s">
        <v>419</v>
      </c>
      <c r="N122" s="28" t="s">
        <v>299</v>
      </c>
      <c r="O122" s="26"/>
    </row>
    <row r="123" spans="1:15" ht="15.45" customHeight="1" x14ac:dyDescent="0.3">
      <c r="A123" s="26" t="s">
        <v>210</v>
      </c>
      <c r="B123" s="27" t="s">
        <v>88</v>
      </c>
      <c r="C123" s="28" t="s">
        <v>565</v>
      </c>
      <c r="D123" s="27" t="s">
        <v>12</v>
      </c>
      <c r="E123" s="28" t="s">
        <v>12</v>
      </c>
      <c r="F123" s="28" t="s">
        <v>137</v>
      </c>
      <c r="G123" s="28" t="s">
        <v>179</v>
      </c>
      <c r="H123" s="28" t="s">
        <v>21</v>
      </c>
      <c r="I123" s="27" t="s">
        <v>30</v>
      </c>
      <c r="J123" s="28">
        <v>1896</v>
      </c>
      <c r="K123" s="28"/>
      <c r="L123" s="27"/>
      <c r="M123" s="28"/>
      <c r="N123" s="28"/>
      <c r="O123" s="26"/>
    </row>
    <row r="124" spans="1:15" ht="15.45" customHeight="1" x14ac:dyDescent="0.3">
      <c r="A124" s="26" t="s">
        <v>211</v>
      </c>
      <c r="B124" s="27" t="s">
        <v>88</v>
      </c>
      <c r="C124" s="28" t="s">
        <v>566</v>
      </c>
      <c r="D124" s="27" t="s">
        <v>12</v>
      </c>
      <c r="E124" s="28" t="s">
        <v>12</v>
      </c>
      <c r="F124" s="28" t="s">
        <v>137</v>
      </c>
      <c r="G124" s="28" t="s">
        <v>179</v>
      </c>
      <c r="H124" s="28" t="s">
        <v>21</v>
      </c>
      <c r="I124" s="27" t="s">
        <v>212</v>
      </c>
      <c r="J124" s="28">
        <v>1895</v>
      </c>
      <c r="K124" s="28"/>
      <c r="L124" s="27"/>
      <c r="M124" s="28"/>
      <c r="N124" s="28"/>
      <c r="O124" s="26"/>
    </row>
    <row r="125" spans="1:15" ht="15.45" customHeight="1" x14ac:dyDescent="0.3">
      <c r="A125" s="26" t="s">
        <v>87</v>
      </c>
      <c r="B125" s="27" t="s">
        <v>88</v>
      </c>
      <c r="C125" s="28" t="s">
        <v>568</v>
      </c>
      <c r="D125" s="27" t="s">
        <v>12</v>
      </c>
      <c r="E125" s="28" t="s">
        <v>12</v>
      </c>
      <c r="F125" s="28" t="s">
        <v>13</v>
      </c>
      <c r="G125" s="28" t="s">
        <v>14</v>
      </c>
      <c r="H125" s="28" t="s">
        <v>21</v>
      </c>
      <c r="I125" s="27" t="s">
        <v>89</v>
      </c>
      <c r="J125" s="28">
        <v>1801</v>
      </c>
      <c r="K125" s="28"/>
      <c r="L125" s="27"/>
      <c r="M125" s="28"/>
      <c r="N125" s="28"/>
      <c r="O125" s="26"/>
    </row>
    <row r="126" spans="1:15" ht="15.45" customHeight="1" x14ac:dyDescent="0.3">
      <c r="A126" s="26" t="s">
        <v>20</v>
      </c>
      <c r="B126" s="27" t="s">
        <v>88</v>
      </c>
      <c r="C126" s="28" t="s">
        <v>570</v>
      </c>
      <c r="D126" s="27" t="s">
        <v>12</v>
      </c>
      <c r="E126" s="28" t="s">
        <v>12</v>
      </c>
      <c r="F126" s="28" t="s">
        <v>13</v>
      </c>
      <c r="G126" s="28" t="s">
        <v>14</v>
      </c>
      <c r="H126" s="28" t="s">
        <v>21</v>
      </c>
      <c r="I126" s="27" t="s">
        <v>91</v>
      </c>
      <c r="J126" s="28">
        <v>1801</v>
      </c>
      <c r="K126" s="28"/>
      <c r="L126" s="27"/>
      <c r="M126" s="28"/>
      <c r="N126" s="28"/>
      <c r="O126" s="26"/>
    </row>
    <row r="127" spans="1:15" ht="15.45" customHeight="1" x14ac:dyDescent="0.3">
      <c r="A127" s="26" t="s">
        <v>31</v>
      </c>
      <c r="B127" s="27" t="s">
        <v>70</v>
      </c>
      <c r="C127" s="28" t="s">
        <v>572</v>
      </c>
      <c r="D127" s="27" t="s">
        <v>12</v>
      </c>
      <c r="E127" s="28" t="s">
        <v>12</v>
      </c>
      <c r="F127" s="28" t="s">
        <v>13</v>
      </c>
      <c r="G127" s="28" t="s">
        <v>14</v>
      </c>
      <c r="H127" s="28" t="s">
        <v>15</v>
      </c>
      <c r="I127" s="27"/>
      <c r="J127" s="28"/>
      <c r="K127" s="28">
        <v>1815</v>
      </c>
      <c r="L127" s="27" t="s">
        <v>16</v>
      </c>
      <c r="M127" s="28" t="s">
        <v>418</v>
      </c>
      <c r="N127" s="28" t="s">
        <v>13</v>
      </c>
      <c r="O127" s="26"/>
    </row>
    <row r="128" spans="1:15" ht="15.45" customHeight="1" x14ac:dyDescent="0.3">
      <c r="A128" s="26" t="s">
        <v>247</v>
      </c>
      <c r="B128" s="27" t="s">
        <v>573</v>
      </c>
      <c r="C128" s="28" t="s">
        <v>574</v>
      </c>
      <c r="D128" s="27"/>
      <c r="E128" s="28" t="s">
        <v>421</v>
      </c>
      <c r="F128" s="28" t="s">
        <v>225</v>
      </c>
      <c r="G128" s="28" t="s">
        <v>226</v>
      </c>
      <c r="H128" s="28" t="s">
        <v>62</v>
      </c>
      <c r="I128" s="27" t="s">
        <v>22</v>
      </c>
      <c r="J128" s="28">
        <v>1811</v>
      </c>
      <c r="K128" s="28"/>
      <c r="L128" s="27"/>
      <c r="M128" s="28"/>
      <c r="N128" s="28"/>
      <c r="O128" s="26"/>
    </row>
    <row r="129" spans="1:15" ht="15.45" customHeight="1" x14ac:dyDescent="0.3">
      <c r="A129" s="26" t="s">
        <v>301</v>
      </c>
      <c r="B129" s="27" t="s">
        <v>302</v>
      </c>
      <c r="C129" s="28" t="s">
        <v>575</v>
      </c>
      <c r="D129" s="27" t="s">
        <v>660</v>
      </c>
      <c r="E129" s="28" t="s">
        <v>420</v>
      </c>
      <c r="F129" s="28" t="s">
        <v>299</v>
      </c>
      <c r="G129" s="28">
        <v>1813</v>
      </c>
      <c r="H129" s="28" t="s">
        <v>21</v>
      </c>
      <c r="I129" s="27" t="s">
        <v>100</v>
      </c>
      <c r="J129" s="28">
        <v>1919</v>
      </c>
      <c r="K129" s="28"/>
      <c r="L129" s="27"/>
      <c r="M129" s="28"/>
      <c r="N129" s="28"/>
      <c r="O129" s="26"/>
    </row>
    <row r="130" spans="1:15" ht="15.45" customHeight="1" x14ac:dyDescent="0.3">
      <c r="A130" s="26" t="s">
        <v>248</v>
      </c>
      <c r="B130" s="27" t="s">
        <v>249</v>
      </c>
      <c r="C130" s="28" t="s">
        <v>448</v>
      </c>
      <c r="D130" s="27" t="s">
        <v>576</v>
      </c>
      <c r="E130" s="28" t="s">
        <v>420</v>
      </c>
      <c r="F130" s="28" t="s">
        <v>225</v>
      </c>
      <c r="G130" s="28" t="s">
        <v>226</v>
      </c>
      <c r="H130" s="28" t="s">
        <v>15</v>
      </c>
      <c r="I130" s="27"/>
      <c r="J130" s="28"/>
      <c r="K130" s="28">
        <v>1815</v>
      </c>
      <c r="L130" s="27" t="s">
        <v>12</v>
      </c>
      <c r="M130" s="28" t="s">
        <v>418</v>
      </c>
      <c r="N130" s="28" t="s">
        <v>225</v>
      </c>
      <c r="O130" s="26"/>
    </row>
    <row r="131" spans="1:15" ht="15.45" customHeight="1" x14ac:dyDescent="0.3">
      <c r="A131" s="26" t="s">
        <v>250</v>
      </c>
      <c r="B131" s="27" t="s">
        <v>249</v>
      </c>
      <c r="C131" s="28" t="s">
        <v>577</v>
      </c>
      <c r="D131" s="27" t="s">
        <v>45</v>
      </c>
      <c r="E131" s="28" t="s">
        <v>420</v>
      </c>
      <c r="F131" s="28" t="s">
        <v>225</v>
      </c>
      <c r="G131" s="28" t="s">
        <v>226</v>
      </c>
      <c r="H131" s="28" t="s">
        <v>21</v>
      </c>
      <c r="I131" s="27" t="s">
        <v>78</v>
      </c>
      <c r="J131" s="28">
        <v>1811</v>
      </c>
      <c r="K131" s="28"/>
      <c r="L131" s="27"/>
      <c r="M131" s="28"/>
      <c r="N131" s="28"/>
      <c r="O131" s="26"/>
    </row>
    <row r="132" spans="1:15" ht="15.45" customHeight="1" x14ac:dyDescent="0.3">
      <c r="A132" s="26" t="s">
        <v>251</v>
      </c>
      <c r="B132" s="27" t="s">
        <v>249</v>
      </c>
      <c r="C132" s="28" t="s">
        <v>578</v>
      </c>
      <c r="D132" s="27" t="s">
        <v>45</v>
      </c>
      <c r="E132" s="28" t="s">
        <v>420</v>
      </c>
      <c r="F132" s="28" t="s">
        <v>225</v>
      </c>
      <c r="G132" s="28" t="s">
        <v>226</v>
      </c>
      <c r="H132" s="28" t="s">
        <v>62</v>
      </c>
      <c r="I132" s="27" t="s">
        <v>63</v>
      </c>
      <c r="J132" s="28" t="s">
        <v>252</v>
      </c>
      <c r="K132" s="28"/>
      <c r="L132" s="27"/>
      <c r="M132" s="28"/>
      <c r="N132" s="28"/>
      <c r="O132" s="26"/>
    </row>
    <row r="133" spans="1:15" ht="15.45" customHeight="1" x14ac:dyDescent="0.3">
      <c r="A133" s="26" t="s">
        <v>40</v>
      </c>
      <c r="B133" s="27" t="s">
        <v>41</v>
      </c>
      <c r="C133" s="28" t="s">
        <v>579</v>
      </c>
      <c r="D133" s="27" t="s">
        <v>12</v>
      </c>
      <c r="E133" s="28" t="s">
        <v>12</v>
      </c>
      <c r="F133" s="28" t="s">
        <v>13</v>
      </c>
      <c r="G133" s="28" t="s">
        <v>14</v>
      </c>
      <c r="H133" s="28" t="s">
        <v>15</v>
      </c>
      <c r="I133" s="27"/>
      <c r="J133" s="28"/>
      <c r="K133" s="28">
        <v>1815</v>
      </c>
      <c r="L133" s="27" t="s">
        <v>16</v>
      </c>
      <c r="M133" s="28" t="s">
        <v>418</v>
      </c>
      <c r="N133" s="28" t="s">
        <v>13</v>
      </c>
      <c r="O133" s="26"/>
    </row>
    <row r="134" spans="1:15" ht="15.45" customHeight="1" x14ac:dyDescent="0.3">
      <c r="A134" s="26" t="s">
        <v>66</v>
      </c>
      <c r="B134" s="27" t="s">
        <v>67</v>
      </c>
      <c r="C134" s="28" t="s">
        <v>584</v>
      </c>
      <c r="D134" s="27" t="s">
        <v>68</v>
      </c>
      <c r="E134" s="28" t="s">
        <v>420</v>
      </c>
      <c r="F134" s="28" t="s">
        <v>36</v>
      </c>
      <c r="G134" s="28">
        <v>1811</v>
      </c>
      <c r="H134" s="28" t="s">
        <v>15</v>
      </c>
      <c r="I134" s="27"/>
      <c r="J134" s="28"/>
      <c r="K134" s="28">
        <v>1815</v>
      </c>
      <c r="L134" s="27" t="s">
        <v>69</v>
      </c>
      <c r="M134" s="28" t="s">
        <v>419</v>
      </c>
      <c r="N134" s="28" t="s">
        <v>36</v>
      </c>
      <c r="O134" s="26"/>
    </row>
    <row r="135" spans="1:15" ht="15.45" customHeight="1" x14ac:dyDescent="0.3">
      <c r="A135" s="26" t="s">
        <v>242</v>
      </c>
      <c r="B135" s="27" t="s">
        <v>243</v>
      </c>
      <c r="C135" s="28" t="s">
        <v>585</v>
      </c>
      <c r="D135" s="27" t="s">
        <v>244</v>
      </c>
      <c r="E135" s="28" t="s">
        <v>420</v>
      </c>
      <c r="F135" s="28" t="s">
        <v>225</v>
      </c>
      <c r="G135" s="28" t="s">
        <v>226</v>
      </c>
      <c r="H135" s="28" t="s">
        <v>15</v>
      </c>
      <c r="I135" s="27"/>
      <c r="J135" s="28"/>
      <c r="K135" s="28">
        <v>1815</v>
      </c>
      <c r="L135" s="27" t="s">
        <v>12</v>
      </c>
      <c r="M135" s="28" t="s">
        <v>418</v>
      </c>
      <c r="N135" s="28" t="s">
        <v>225</v>
      </c>
      <c r="O135" s="26"/>
    </row>
    <row r="136" spans="1:15" ht="15.45" customHeight="1" x14ac:dyDescent="0.3">
      <c r="A136" s="26" t="s">
        <v>245</v>
      </c>
      <c r="B136" s="27" t="s">
        <v>243</v>
      </c>
      <c r="C136" s="28" t="s">
        <v>586</v>
      </c>
      <c r="D136" s="27"/>
      <c r="E136" s="28" t="s">
        <v>421</v>
      </c>
      <c r="F136" s="28" t="s">
        <v>225</v>
      </c>
      <c r="G136" s="28" t="s">
        <v>226</v>
      </c>
      <c r="H136" s="28" t="s">
        <v>62</v>
      </c>
      <c r="I136" s="27" t="s">
        <v>246</v>
      </c>
      <c r="J136" s="28">
        <v>1811</v>
      </c>
      <c r="K136" s="28"/>
      <c r="L136" s="27"/>
      <c r="M136" s="28"/>
      <c r="N136" s="28"/>
      <c r="O136" s="26"/>
    </row>
    <row r="137" spans="1:15" ht="15.6" x14ac:dyDescent="0.3">
      <c r="A137" s="26" t="s">
        <v>337</v>
      </c>
      <c r="B137" s="27" t="s">
        <v>580</v>
      </c>
      <c r="C137" s="28" t="s">
        <v>587</v>
      </c>
      <c r="D137" s="27" t="s">
        <v>314</v>
      </c>
      <c r="E137" s="28" t="s">
        <v>419</v>
      </c>
      <c r="F137" s="28" t="s">
        <v>299</v>
      </c>
      <c r="G137" s="28" t="s">
        <v>315</v>
      </c>
      <c r="H137" s="28" t="s">
        <v>15</v>
      </c>
      <c r="I137" s="27"/>
      <c r="J137" s="28"/>
      <c r="K137" s="28">
        <v>1815</v>
      </c>
      <c r="L137" s="27" t="s">
        <v>314</v>
      </c>
      <c r="M137" s="28" t="s">
        <v>419</v>
      </c>
      <c r="N137" s="28" t="s">
        <v>299</v>
      </c>
      <c r="O137" s="26"/>
    </row>
    <row r="138" spans="1:15" ht="15.45" customHeight="1" x14ac:dyDescent="0.3">
      <c r="A138" s="26" t="s">
        <v>160</v>
      </c>
      <c r="B138" s="27" t="s">
        <v>581</v>
      </c>
      <c r="C138" s="28" t="s">
        <v>588</v>
      </c>
      <c r="D138" s="27" t="s">
        <v>12</v>
      </c>
      <c r="E138" s="28" t="s">
        <v>12</v>
      </c>
      <c r="F138" s="28" t="s">
        <v>137</v>
      </c>
      <c r="G138" s="28" t="s">
        <v>151</v>
      </c>
      <c r="H138" s="28" t="s">
        <v>15</v>
      </c>
      <c r="I138" s="27"/>
      <c r="J138" s="28"/>
      <c r="K138" s="28">
        <v>1815</v>
      </c>
      <c r="L138" s="27" t="s">
        <v>12</v>
      </c>
      <c r="M138" s="28" t="s">
        <v>418</v>
      </c>
      <c r="N138" s="28" t="s">
        <v>137</v>
      </c>
      <c r="O138" s="26"/>
    </row>
    <row r="139" spans="1:15" ht="15.45" customHeight="1" x14ac:dyDescent="0.3">
      <c r="A139" s="26" t="s">
        <v>203</v>
      </c>
      <c r="B139" s="27" t="s">
        <v>581</v>
      </c>
      <c r="C139" s="28" t="s">
        <v>588</v>
      </c>
      <c r="D139" s="27" t="s">
        <v>12</v>
      </c>
      <c r="E139" s="28" t="s">
        <v>12</v>
      </c>
      <c r="F139" s="28" t="s">
        <v>137</v>
      </c>
      <c r="G139" s="28" t="s">
        <v>179</v>
      </c>
      <c r="H139" s="28" t="s">
        <v>15</v>
      </c>
      <c r="I139" s="27"/>
      <c r="J139" s="28"/>
      <c r="K139" s="28">
        <v>1815</v>
      </c>
      <c r="L139" s="27" t="s">
        <v>12</v>
      </c>
      <c r="M139" s="28" t="s">
        <v>418</v>
      </c>
      <c r="N139" s="28" t="s">
        <v>137</v>
      </c>
      <c r="O139" s="26"/>
    </row>
    <row r="140" spans="1:15" ht="15.45" customHeight="1" x14ac:dyDescent="0.3">
      <c r="A140" s="26" t="s">
        <v>64</v>
      </c>
      <c r="B140" s="27" t="s">
        <v>582</v>
      </c>
      <c r="C140" s="28" t="s">
        <v>589</v>
      </c>
      <c r="D140" s="27" t="s">
        <v>44</v>
      </c>
      <c r="E140" s="28" t="s">
        <v>420</v>
      </c>
      <c r="F140" s="28" t="s">
        <v>29</v>
      </c>
      <c r="G140" s="28">
        <v>1811</v>
      </c>
      <c r="H140" s="28" t="s">
        <v>21</v>
      </c>
      <c r="I140" s="27" t="s">
        <v>63</v>
      </c>
      <c r="J140" s="28" t="s">
        <v>65</v>
      </c>
      <c r="K140" s="28"/>
      <c r="L140" s="27"/>
      <c r="M140" s="28"/>
      <c r="N140" s="28"/>
      <c r="O140" s="26"/>
    </row>
    <row r="141" spans="1:15" ht="15.45" customHeight="1" x14ac:dyDescent="0.3">
      <c r="A141" s="26" t="s">
        <v>92</v>
      </c>
      <c r="B141" s="27" t="s">
        <v>583</v>
      </c>
      <c r="C141" s="28" t="s">
        <v>590</v>
      </c>
      <c r="D141" s="27" t="s">
        <v>12</v>
      </c>
      <c r="E141" s="28" t="s">
        <v>12</v>
      </c>
      <c r="F141" s="28" t="s">
        <v>13</v>
      </c>
      <c r="G141" s="28">
        <v>1801</v>
      </c>
      <c r="H141" s="28" t="s">
        <v>21</v>
      </c>
      <c r="I141" s="27" t="s">
        <v>63</v>
      </c>
      <c r="J141" s="28" t="s">
        <v>93</v>
      </c>
      <c r="K141" s="28"/>
      <c r="L141" s="27"/>
      <c r="M141" s="28"/>
      <c r="N141" s="28"/>
      <c r="O141" s="26"/>
    </row>
    <row r="142" spans="1:15" ht="15.45" customHeight="1" x14ac:dyDescent="0.3">
      <c r="A142" s="26" t="s">
        <v>122</v>
      </c>
      <c r="B142" s="27" t="s">
        <v>123</v>
      </c>
      <c r="C142" s="28" t="s">
        <v>591</v>
      </c>
      <c r="D142" s="27" t="s">
        <v>124</v>
      </c>
      <c r="E142" s="28" t="s">
        <v>420</v>
      </c>
      <c r="F142" s="28" t="s">
        <v>125</v>
      </c>
      <c r="G142" s="28">
        <v>1811</v>
      </c>
      <c r="H142" s="28" t="s">
        <v>21</v>
      </c>
      <c r="I142" s="27" t="s">
        <v>91</v>
      </c>
      <c r="J142" s="28">
        <v>1876</v>
      </c>
      <c r="K142" s="28"/>
      <c r="L142" s="27"/>
      <c r="M142" s="28"/>
      <c r="N142" s="28"/>
      <c r="O142" s="26"/>
    </row>
    <row r="143" spans="1:15" ht="15.45" customHeight="1" x14ac:dyDescent="0.3">
      <c r="A143" s="26" t="s">
        <v>75</v>
      </c>
      <c r="B143" s="27" t="s">
        <v>72</v>
      </c>
      <c r="C143" s="28" t="s">
        <v>593</v>
      </c>
      <c r="D143" s="27" t="s">
        <v>76</v>
      </c>
      <c r="E143" s="28" t="s">
        <v>420</v>
      </c>
      <c r="F143" s="28" t="s">
        <v>29</v>
      </c>
      <c r="G143" s="28">
        <v>1811</v>
      </c>
      <c r="H143" s="28" t="s">
        <v>62</v>
      </c>
      <c r="I143" s="27" t="s">
        <v>63</v>
      </c>
      <c r="J143" s="28" t="s">
        <v>65</v>
      </c>
      <c r="K143" s="28"/>
      <c r="L143" s="27"/>
      <c r="M143" s="28"/>
      <c r="N143" s="28"/>
      <c r="O143" s="26"/>
    </row>
    <row r="144" spans="1:15" ht="30.75" customHeight="1" x14ac:dyDescent="0.3">
      <c r="A144" s="26" t="s">
        <v>71</v>
      </c>
      <c r="B144" s="27" t="s">
        <v>72</v>
      </c>
      <c r="C144" s="28" t="s">
        <v>592</v>
      </c>
      <c r="D144" s="27" t="s">
        <v>73</v>
      </c>
      <c r="E144" s="28" t="s">
        <v>420</v>
      </c>
      <c r="F144" s="28" t="s">
        <v>29</v>
      </c>
      <c r="G144" s="28">
        <v>1812</v>
      </c>
      <c r="H144" s="28" t="s">
        <v>21</v>
      </c>
      <c r="I144" s="27" t="s">
        <v>63</v>
      </c>
      <c r="J144" s="28">
        <v>1814</v>
      </c>
      <c r="K144" s="28"/>
      <c r="L144" s="27"/>
      <c r="M144" s="28"/>
      <c r="N144" s="28"/>
      <c r="O144" s="26" t="s">
        <v>74</v>
      </c>
    </row>
    <row r="145" spans="1:15" ht="15.45" customHeight="1" x14ac:dyDescent="0.3">
      <c r="A145" s="26" t="s">
        <v>253</v>
      </c>
      <c r="B145" s="27" t="s">
        <v>254</v>
      </c>
      <c r="C145" s="28" t="s">
        <v>594</v>
      </c>
      <c r="D145" s="27"/>
      <c r="E145" s="28" t="s">
        <v>421</v>
      </c>
      <c r="F145" s="28" t="s">
        <v>225</v>
      </c>
      <c r="G145" s="28" t="s">
        <v>226</v>
      </c>
      <c r="H145" s="28" t="s">
        <v>21</v>
      </c>
      <c r="I145" s="27" t="s">
        <v>255</v>
      </c>
      <c r="J145" s="28">
        <v>1811</v>
      </c>
      <c r="K145" s="28"/>
      <c r="L145" s="27"/>
      <c r="M145" s="28"/>
      <c r="N145" s="28"/>
      <c r="O145" s="26"/>
    </row>
    <row r="146" spans="1:15" ht="15.45" customHeight="1" x14ac:dyDescent="0.3">
      <c r="A146" s="26" t="s">
        <v>276</v>
      </c>
      <c r="B146" s="27" t="s">
        <v>235</v>
      </c>
      <c r="C146" s="28" t="s">
        <v>598</v>
      </c>
      <c r="D146" s="27" t="s">
        <v>272</v>
      </c>
      <c r="E146" s="28" t="s">
        <v>296</v>
      </c>
      <c r="F146" s="28" t="s">
        <v>225</v>
      </c>
      <c r="G146" s="28" t="s">
        <v>273</v>
      </c>
      <c r="H146" s="28" t="s">
        <v>15</v>
      </c>
      <c r="I146" s="27"/>
      <c r="J146" s="28"/>
      <c r="K146" s="28">
        <v>1815</v>
      </c>
      <c r="L146" s="27" t="s">
        <v>12</v>
      </c>
      <c r="M146" s="28" t="s">
        <v>418</v>
      </c>
      <c r="N146" s="28" t="s">
        <v>225</v>
      </c>
      <c r="O146" s="26"/>
    </row>
    <row r="147" spans="1:15" ht="15.45" customHeight="1" x14ac:dyDescent="0.3">
      <c r="A147" s="26" t="s">
        <v>237</v>
      </c>
      <c r="B147" s="27" t="s">
        <v>235</v>
      </c>
      <c r="C147" s="28" t="s">
        <v>596</v>
      </c>
      <c r="D147" s="27" t="s">
        <v>238</v>
      </c>
      <c r="E147" s="28" t="s">
        <v>420</v>
      </c>
      <c r="F147" s="28" t="s">
        <v>225</v>
      </c>
      <c r="G147" s="28" t="s">
        <v>226</v>
      </c>
      <c r="H147" s="28" t="s">
        <v>15</v>
      </c>
      <c r="I147" s="27"/>
      <c r="J147" s="28"/>
      <c r="K147" s="28">
        <v>1815</v>
      </c>
      <c r="L147" s="27" t="s">
        <v>12</v>
      </c>
      <c r="M147" s="28" t="s">
        <v>418</v>
      </c>
      <c r="N147" s="28" t="s">
        <v>225</v>
      </c>
      <c r="O147" s="26"/>
    </row>
    <row r="148" spans="1:15" ht="15.45" customHeight="1" x14ac:dyDescent="0.3">
      <c r="A148" s="26" t="s">
        <v>664</v>
      </c>
      <c r="B148" s="27" t="s">
        <v>235</v>
      </c>
      <c r="C148" s="28" t="s">
        <v>595</v>
      </c>
      <c r="D148" s="27"/>
      <c r="E148" s="28" t="s">
        <v>421</v>
      </c>
      <c r="F148" s="28" t="s">
        <v>225</v>
      </c>
      <c r="G148" s="28" t="s">
        <v>226</v>
      </c>
      <c r="H148" s="28" t="s">
        <v>62</v>
      </c>
      <c r="I148" s="27" t="s">
        <v>236</v>
      </c>
      <c r="J148" s="28">
        <v>1811</v>
      </c>
      <c r="K148" s="28"/>
      <c r="L148" s="27"/>
      <c r="M148" s="28"/>
      <c r="N148" s="28"/>
      <c r="O148" s="26"/>
    </row>
    <row r="149" spans="1:15" ht="15.45" customHeight="1" x14ac:dyDescent="0.3">
      <c r="A149" s="26" t="s">
        <v>239</v>
      </c>
      <c r="B149" s="27" t="s">
        <v>235</v>
      </c>
      <c r="C149" s="28" t="s">
        <v>597</v>
      </c>
      <c r="D149" s="27"/>
      <c r="E149" s="28" t="s">
        <v>421</v>
      </c>
      <c r="F149" s="28" t="s">
        <v>225</v>
      </c>
      <c r="G149" s="28" t="s">
        <v>226</v>
      </c>
      <c r="H149" s="28" t="s">
        <v>21</v>
      </c>
      <c r="I149" s="27" t="s">
        <v>240</v>
      </c>
      <c r="J149" s="28">
        <v>1811</v>
      </c>
      <c r="K149" s="28"/>
      <c r="L149" s="27"/>
      <c r="M149" s="28"/>
      <c r="N149" s="28"/>
      <c r="O149" s="26"/>
    </row>
    <row r="150" spans="1:15" ht="15.45" customHeight="1" x14ac:dyDescent="0.3">
      <c r="A150" s="26" t="s">
        <v>222</v>
      </c>
      <c r="B150" s="27" t="s">
        <v>223</v>
      </c>
      <c r="C150" s="28" t="s">
        <v>599</v>
      </c>
      <c r="D150" s="27" t="s">
        <v>224</v>
      </c>
      <c r="E150" s="28" t="s">
        <v>420</v>
      </c>
      <c r="F150" s="28" t="s">
        <v>225</v>
      </c>
      <c r="G150" s="28" t="s">
        <v>226</v>
      </c>
      <c r="H150" s="28" t="s">
        <v>15</v>
      </c>
      <c r="I150" s="27"/>
      <c r="J150" s="28"/>
      <c r="K150" s="28">
        <v>1815</v>
      </c>
      <c r="L150" s="27" t="s">
        <v>12</v>
      </c>
      <c r="M150" s="28" t="s">
        <v>418</v>
      </c>
      <c r="N150" s="28" t="s">
        <v>225</v>
      </c>
      <c r="O150" s="26"/>
    </row>
    <row r="151" spans="1:15" ht="15.45" customHeight="1" x14ac:dyDescent="0.3">
      <c r="A151" s="26" t="s">
        <v>228</v>
      </c>
      <c r="B151" s="27" t="s">
        <v>223</v>
      </c>
      <c r="C151" s="28" t="s">
        <v>601</v>
      </c>
      <c r="D151" s="27"/>
      <c r="E151" s="28" t="s">
        <v>421</v>
      </c>
      <c r="F151" s="28" t="s">
        <v>225</v>
      </c>
      <c r="G151" s="28" t="s">
        <v>226</v>
      </c>
      <c r="H151" s="28" t="s">
        <v>15</v>
      </c>
      <c r="I151" s="27"/>
      <c r="J151" s="28"/>
      <c r="K151" s="28">
        <v>1815</v>
      </c>
      <c r="L151" s="27" t="s">
        <v>12</v>
      </c>
      <c r="M151" s="28" t="s">
        <v>418</v>
      </c>
      <c r="N151" s="28" t="s">
        <v>225</v>
      </c>
      <c r="O151" s="26"/>
    </row>
    <row r="152" spans="1:15" ht="15.45" customHeight="1" x14ac:dyDescent="0.3">
      <c r="A152" s="26" t="s">
        <v>227</v>
      </c>
      <c r="B152" s="27" t="s">
        <v>223</v>
      </c>
      <c r="C152" s="28" t="s">
        <v>600</v>
      </c>
      <c r="D152" s="27" t="s">
        <v>84</v>
      </c>
      <c r="E152" s="28" t="s">
        <v>420</v>
      </c>
      <c r="F152" s="28" t="s">
        <v>225</v>
      </c>
      <c r="G152" s="28" t="s">
        <v>226</v>
      </c>
      <c r="H152" s="28" t="s">
        <v>21</v>
      </c>
      <c r="I152" s="27" t="s">
        <v>63</v>
      </c>
      <c r="J152" s="28">
        <v>1804</v>
      </c>
      <c r="K152" s="28"/>
      <c r="L152" s="27"/>
      <c r="M152" s="28"/>
      <c r="N152" s="28"/>
      <c r="O152" s="26"/>
    </row>
    <row r="153" spans="1:15" ht="15.6" x14ac:dyDescent="0.3">
      <c r="A153" s="26" t="s">
        <v>347</v>
      </c>
      <c r="B153" s="27" t="s">
        <v>348</v>
      </c>
      <c r="C153" s="28" t="s">
        <v>603</v>
      </c>
      <c r="D153" s="27" t="s">
        <v>314</v>
      </c>
      <c r="E153" s="28" t="s">
        <v>419</v>
      </c>
      <c r="F153" s="28" t="s">
        <v>299</v>
      </c>
      <c r="G153" s="28" t="s">
        <v>315</v>
      </c>
      <c r="H153" s="28" t="s">
        <v>15</v>
      </c>
      <c r="I153" s="27"/>
      <c r="J153" s="28"/>
      <c r="K153" s="28">
        <v>1815</v>
      </c>
      <c r="L153" s="27" t="s">
        <v>314</v>
      </c>
      <c r="M153" s="28" t="s">
        <v>419</v>
      </c>
      <c r="N153" s="28" t="s">
        <v>299</v>
      </c>
      <c r="O153" s="26"/>
    </row>
    <row r="154" spans="1:15" ht="15.6" x14ac:dyDescent="0.3">
      <c r="A154" s="26" t="s">
        <v>332</v>
      </c>
      <c r="B154" s="27" t="s">
        <v>348</v>
      </c>
      <c r="C154" s="28" t="s">
        <v>604</v>
      </c>
      <c r="D154" s="27" t="s">
        <v>314</v>
      </c>
      <c r="E154" s="28" t="s">
        <v>419</v>
      </c>
      <c r="F154" s="28" t="s">
        <v>299</v>
      </c>
      <c r="G154" s="28" t="s">
        <v>315</v>
      </c>
      <c r="H154" s="28" t="s">
        <v>15</v>
      </c>
      <c r="I154" s="27"/>
      <c r="J154" s="28"/>
      <c r="K154" s="28">
        <v>1815</v>
      </c>
      <c r="L154" s="27" t="s">
        <v>314</v>
      </c>
      <c r="M154" s="28" t="s">
        <v>419</v>
      </c>
      <c r="N154" s="28" t="s">
        <v>299</v>
      </c>
      <c r="O154" s="26"/>
    </row>
    <row r="155" spans="1:15" ht="15.45" customHeight="1" x14ac:dyDescent="0.3">
      <c r="A155" s="26" t="s">
        <v>126</v>
      </c>
      <c r="B155" s="27" t="s">
        <v>602</v>
      </c>
      <c r="C155" s="28" t="s">
        <v>605</v>
      </c>
      <c r="D155" s="27" t="s">
        <v>127</v>
      </c>
      <c r="E155" s="28" t="s">
        <v>420</v>
      </c>
      <c r="F155" s="28" t="s">
        <v>112</v>
      </c>
      <c r="G155" s="28">
        <v>1811</v>
      </c>
      <c r="H155" s="28" t="s">
        <v>21</v>
      </c>
      <c r="I155" s="27" t="s">
        <v>63</v>
      </c>
      <c r="J155" s="28">
        <v>1813</v>
      </c>
      <c r="K155" s="28"/>
      <c r="L155" s="27"/>
      <c r="M155" s="28"/>
      <c r="N155" s="28"/>
      <c r="O155" s="26"/>
    </row>
    <row r="156" spans="1:15" ht="15.45" customHeight="1" x14ac:dyDescent="0.3">
      <c r="A156" s="26" t="s">
        <v>287</v>
      </c>
      <c r="B156" s="27" t="s">
        <v>288</v>
      </c>
      <c r="C156" s="28" t="s">
        <v>606</v>
      </c>
      <c r="D156" s="27" t="s">
        <v>289</v>
      </c>
      <c r="E156" s="28" t="s">
        <v>420</v>
      </c>
      <c r="F156" s="28" t="s">
        <v>225</v>
      </c>
      <c r="G156" s="28" t="s">
        <v>273</v>
      </c>
      <c r="H156" s="28" t="s">
        <v>15</v>
      </c>
      <c r="I156" s="27"/>
      <c r="J156" s="28"/>
      <c r="K156" s="28">
        <v>1815</v>
      </c>
      <c r="L156" s="27" t="s">
        <v>12</v>
      </c>
      <c r="M156" s="28" t="s">
        <v>418</v>
      </c>
      <c r="N156" s="28" t="s">
        <v>225</v>
      </c>
      <c r="O156" s="26"/>
    </row>
    <row r="157" spans="1:15" ht="30.75" customHeight="1" x14ac:dyDescent="0.3">
      <c r="A157" s="26" t="s">
        <v>256</v>
      </c>
      <c r="B157" s="27" t="s">
        <v>607</v>
      </c>
      <c r="C157" s="28" t="s">
        <v>609</v>
      </c>
      <c r="D157" s="27" t="s">
        <v>28</v>
      </c>
      <c r="E157" s="28" t="s">
        <v>420</v>
      </c>
      <c r="F157" s="28" t="s">
        <v>225</v>
      </c>
      <c r="G157" s="28" t="s">
        <v>226</v>
      </c>
      <c r="H157" s="28" t="s">
        <v>15</v>
      </c>
      <c r="I157" s="27"/>
      <c r="J157" s="28"/>
      <c r="K157" s="28">
        <v>1815</v>
      </c>
      <c r="L157" s="27" t="s">
        <v>12</v>
      </c>
      <c r="M157" s="28" t="s">
        <v>418</v>
      </c>
      <c r="N157" s="28" t="s">
        <v>225</v>
      </c>
      <c r="O157" s="26"/>
    </row>
    <row r="158" spans="1:15" ht="15.45" customHeight="1" x14ac:dyDescent="0.3">
      <c r="A158" s="26" t="s">
        <v>77</v>
      </c>
      <c r="B158" s="27" t="s">
        <v>607</v>
      </c>
      <c r="C158" s="28" t="s">
        <v>608</v>
      </c>
      <c r="D158" s="27" t="s">
        <v>12</v>
      </c>
      <c r="E158" s="28" t="s">
        <v>12</v>
      </c>
      <c r="F158" s="28" t="s">
        <v>13</v>
      </c>
      <c r="G158" s="28" t="s">
        <v>14</v>
      </c>
      <c r="H158" s="28" t="s">
        <v>21</v>
      </c>
      <c r="I158" s="27" t="s">
        <v>78</v>
      </c>
      <c r="J158" s="28">
        <v>1811</v>
      </c>
      <c r="K158" s="28"/>
      <c r="L158" s="27"/>
      <c r="M158" s="28"/>
      <c r="N158" s="28"/>
      <c r="O158" s="26"/>
    </row>
    <row r="159" spans="1:15" ht="15.6" x14ac:dyDescent="0.3">
      <c r="A159" s="26" t="s">
        <v>345</v>
      </c>
      <c r="B159" s="27" t="s">
        <v>346</v>
      </c>
      <c r="C159" s="28" t="s">
        <v>610</v>
      </c>
      <c r="D159" s="27" t="s">
        <v>314</v>
      </c>
      <c r="E159" s="28" t="s">
        <v>419</v>
      </c>
      <c r="F159" s="28" t="s">
        <v>299</v>
      </c>
      <c r="G159" s="28" t="s">
        <v>315</v>
      </c>
      <c r="H159" s="28" t="s">
        <v>15</v>
      </c>
      <c r="I159" s="27"/>
      <c r="J159" s="28"/>
      <c r="K159" s="28">
        <v>1815</v>
      </c>
      <c r="L159" s="27" t="s">
        <v>314</v>
      </c>
      <c r="M159" s="28" t="s">
        <v>419</v>
      </c>
      <c r="N159" s="28" t="s">
        <v>299</v>
      </c>
      <c r="O159" s="26"/>
    </row>
    <row r="160" spans="1:15" ht="15.6" x14ac:dyDescent="0.3">
      <c r="A160" s="26" t="s">
        <v>283</v>
      </c>
      <c r="B160" s="27" t="s">
        <v>368</v>
      </c>
      <c r="C160" s="28" t="s">
        <v>611</v>
      </c>
      <c r="D160" s="27" t="s">
        <v>314</v>
      </c>
      <c r="E160" s="28" t="s">
        <v>419</v>
      </c>
      <c r="F160" s="28" t="s">
        <v>299</v>
      </c>
      <c r="G160" s="28" t="s">
        <v>315</v>
      </c>
      <c r="H160" s="28" t="s">
        <v>15</v>
      </c>
      <c r="I160" s="27"/>
      <c r="J160" s="28"/>
      <c r="K160" s="28">
        <v>1815</v>
      </c>
      <c r="L160" s="27" t="s">
        <v>686</v>
      </c>
      <c r="M160" s="28" t="s">
        <v>418</v>
      </c>
      <c r="N160" s="28" t="s">
        <v>299</v>
      </c>
      <c r="O160" s="26"/>
    </row>
    <row r="161" spans="1:15" ht="30.75" customHeight="1" x14ac:dyDescent="0.3">
      <c r="A161" s="26" t="s">
        <v>412</v>
      </c>
      <c r="B161" s="27" t="s">
        <v>413</v>
      </c>
      <c r="C161" s="28" t="s">
        <v>612</v>
      </c>
      <c r="D161" s="27"/>
      <c r="E161" s="28" t="s">
        <v>421</v>
      </c>
      <c r="F161" s="28" t="s">
        <v>299</v>
      </c>
      <c r="G161" s="28" t="s">
        <v>312</v>
      </c>
      <c r="H161" s="28" t="s">
        <v>21</v>
      </c>
      <c r="I161" s="27" t="s">
        <v>63</v>
      </c>
      <c r="J161" s="28" t="s">
        <v>307</v>
      </c>
      <c r="K161" s="28"/>
      <c r="L161" s="27"/>
      <c r="M161" s="28"/>
      <c r="N161" s="28"/>
      <c r="O161" s="26"/>
    </row>
    <row r="162" spans="1:15" ht="15.45" customHeight="1" x14ac:dyDescent="0.3">
      <c r="A162" s="26" t="s">
        <v>122</v>
      </c>
      <c r="B162" s="27" t="s">
        <v>377</v>
      </c>
      <c r="C162" s="28" t="s">
        <v>613</v>
      </c>
      <c r="D162" s="27" t="s">
        <v>378</v>
      </c>
      <c r="E162" s="28" t="s">
        <v>420</v>
      </c>
      <c r="F162" s="28" t="s">
        <v>299</v>
      </c>
      <c r="G162" s="28">
        <v>1813</v>
      </c>
      <c r="H162" s="28" t="s">
        <v>21</v>
      </c>
      <c r="I162" s="27" t="s">
        <v>63</v>
      </c>
      <c r="J162" s="28" t="s">
        <v>307</v>
      </c>
      <c r="K162" s="28"/>
      <c r="L162" s="27"/>
      <c r="M162" s="28"/>
      <c r="N162" s="28"/>
      <c r="O162" s="26"/>
    </row>
    <row r="163" spans="1:15" ht="15.45" customHeight="1" x14ac:dyDescent="0.3">
      <c r="A163" s="26" t="s">
        <v>414</v>
      </c>
      <c r="B163" s="27" t="s">
        <v>415</v>
      </c>
      <c r="C163" s="28" t="s">
        <v>614</v>
      </c>
      <c r="D163" s="27"/>
      <c r="E163" s="28" t="s">
        <v>421</v>
      </c>
      <c r="F163" s="28" t="s">
        <v>299</v>
      </c>
      <c r="G163" s="28">
        <v>1806</v>
      </c>
      <c r="H163" s="28" t="s">
        <v>21</v>
      </c>
      <c r="I163" s="27" t="s">
        <v>63</v>
      </c>
      <c r="J163" s="28"/>
      <c r="K163" s="28"/>
      <c r="L163" s="27"/>
      <c r="M163" s="28"/>
      <c r="N163" s="28"/>
      <c r="O163" s="26" t="s">
        <v>416</v>
      </c>
    </row>
    <row r="164" spans="1:15" ht="15.45" customHeight="1" x14ac:dyDescent="0.3">
      <c r="A164" s="26" t="s">
        <v>92</v>
      </c>
      <c r="B164" s="27" t="s">
        <v>308</v>
      </c>
      <c r="C164" s="28" t="s">
        <v>615</v>
      </c>
      <c r="D164" s="27" t="s">
        <v>309</v>
      </c>
      <c r="E164" s="28" t="s">
        <v>420</v>
      </c>
      <c r="F164" s="28" t="s">
        <v>299</v>
      </c>
      <c r="G164" s="28">
        <v>1811</v>
      </c>
      <c r="H164" s="28" t="s">
        <v>21</v>
      </c>
      <c r="I164" s="27" t="s">
        <v>63</v>
      </c>
      <c r="J164" s="28" t="s">
        <v>307</v>
      </c>
      <c r="K164" s="28"/>
      <c r="L164" s="27"/>
      <c r="M164" s="28"/>
      <c r="N164" s="28"/>
      <c r="O164" s="26"/>
    </row>
    <row r="165" spans="1:15" ht="15.45" customHeight="1" x14ac:dyDescent="0.3">
      <c r="A165" s="26" t="s">
        <v>146</v>
      </c>
      <c r="B165" s="27" t="s">
        <v>147</v>
      </c>
      <c r="C165" s="28" t="s">
        <v>616</v>
      </c>
      <c r="D165" s="27" t="s">
        <v>12</v>
      </c>
      <c r="E165" s="28" t="s">
        <v>12</v>
      </c>
      <c r="F165" s="28" t="s">
        <v>137</v>
      </c>
      <c r="G165" s="28" t="s">
        <v>138</v>
      </c>
      <c r="H165" s="28" t="s">
        <v>37</v>
      </c>
      <c r="I165" s="27"/>
      <c r="J165" s="28"/>
      <c r="K165" s="28">
        <v>1815</v>
      </c>
      <c r="L165" s="27" t="s">
        <v>38</v>
      </c>
      <c r="M165" s="28" t="s">
        <v>421</v>
      </c>
      <c r="N165" s="28" t="s">
        <v>39</v>
      </c>
      <c r="O165" s="26"/>
    </row>
    <row r="166" spans="1:15" ht="15.45" customHeight="1" x14ac:dyDescent="0.3">
      <c r="A166" s="26" t="s">
        <v>201</v>
      </c>
      <c r="B166" s="27" t="s">
        <v>147</v>
      </c>
      <c r="C166" s="28" t="s">
        <v>617</v>
      </c>
      <c r="D166" s="27" t="s">
        <v>290</v>
      </c>
      <c r="E166" s="28" t="s">
        <v>420</v>
      </c>
      <c r="F166" s="28" t="s">
        <v>225</v>
      </c>
      <c r="G166" s="28" t="s">
        <v>273</v>
      </c>
      <c r="H166" s="28" t="s">
        <v>15</v>
      </c>
      <c r="I166" s="27"/>
      <c r="J166" s="28"/>
      <c r="K166" s="28">
        <v>1815</v>
      </c>
      <c r="L166" s="27" t="s">
        <v>12</v>
      </c>
      <c r="M166" s="28" t="s">
        <v>418</v>
      </c>
      <c r="N166" s="28" t="s">
        <v>225</v>
      </c>
      <c r="O166" s="26"/>
    </row>
    <row r="167" spans="1:15" ht="15.45" customHeight="1" x14ac:dyDescent="0.3">
      <c r="A167" s="26" t="s">
        <v>257</v>
      </c>
      <c r="B167" s="27" t="s">
        <v>258</v>
      </c>
      <c r="C167" s="28" t="s">
        <v>618</v>
      </c>
      <c r="D167" s="27" t="s">
        <v>259</v>
      </c>
      <c r="E167" s="28" t="s">
        <v>420</v>
      </c>
      <c r="F167" s="28" t="s">
        <v>225</v>
      </c>
      <c r="G167" s="28" t="s">
        <v>226</v>
      </c>
      <c r="H167" s="28" t="s">
        <v>15</v>
      </c>
      <c r="I167" s="27"/>
      <c r="J167" s="28"/>
      <c r="K167" s="28">
        <v>1815</v>
      </c>
      <c r="L167" s="27" t="s">
        <v>12</v>
      </c>
      <c r="M167" s="28" t="s">
        <v>418</v>
      </c>
      <c r="N167" s="28" t="s">
        <v>225</v>
      </c>
      <c r="O167" s="26"/>
    </row>
    <row r="168" spans="1:15" ht="15.45" customHeight="1" x14ac:dyDescent="0.3">
      <c r="A168" s="26" t="s">
        <v>291</v>
      </c>
      <c r="B168" s="27" t="s">
        <v>292</v>
      </c>
      <c r="C168" s="28" t="s">
        <v>619</v>
      </c>
      <c r="D168" s="27" t="s">
        <v>293</v>
      </c>
      <c r="E168" s="28" t="s">
        <v>420</v>
      </c>
      <c r="F168" s="28" t="s">
        <v>225</v>
      </c>
      <c r="G168" s="28" t="s">
        <v>273</v>
      </c>
      <c r="H168" s="28" t="s">
        <v>15</v>
      </c>
      <c r="I168" s="27"/>
      <c r="J168" s="28"/>
      <c r="K168" s="28">
        <v>1815</v>
      </c>
      <c r="L168" s="27" t="s">
        <v>12</v>
      </c>
      <c r="M168" s="28" t="s">
        <v>418</v>
      </c>
      <c r="N168" s="28" t="s">
        <v>225</v>
      </c>
      <c r="O168" s="26"/>
    </row>
    <row r="169" spans="1:15" ht="15.6" x14ac:dyDescent="0.3">
      <c r="A169" s="26" t="s">
        <v>357</v>
      </c>
      <c r="B169" s="27" t="s">
        <v>292</v>
      </c>
      <c r="C169" s="28" t="s">
        <v>619</v>
      </c>
      <c r="D169" s="27" t="s">
        <v>314</v>
      </c>
      <c r="E169" s="28" t="s">
        <v>419</v>
      </c>
      <c r="F169" s="28" t="s">
        <v>299</v>
      </c>
      <c r="G169" s="28" t="s">
        <v>315</v>
      </c>
      <c r="H169" s="28" t="s">
        <v>15</v>
      </c>
      <c r="I169" s="27"/>
      <c r="J169" s="28"/>
      <c r="K169" s="28">
        <v>1815</v>
      </c>
      <c r="L169" s="27" t="s">
        <v>358</v>
      </c>
      <c r="M169" s="28" t="s">
        <v>418</v>
      </c>
      <c r="N169" s="28" t="s">
        <v>299</v>
      </c>
      <c r="O169" s="26"/>
    </row>
    <row r="170" spans="1:15" ht="15.6" x14ac:dyDescent="0.3">
      <c r="A170" s="26" t="s">
        <v>355</v>
      </c>
      <c r="B170" s="27" t="s">
        <v>292</v>
      </c>
      <c r="C170" s="28" t="s">
        <v>619</v>
      </c>
      <c r="D170" s="27" t="s">
        <v>314</v>
      </c>
      <c r="E170" s="28" t="s">
        <v>419</v>
      </c>
      <c r="F170" s="28" t="s">
        <v>299</v>
      </c>
      <c r="G170" s="28" t="s">
        <v>315</v>
      </c>
      <c r="H170" s="28" t="s">
        <v>15</v>
      </c>
      <c r="I170" s="27"/>
      <c r="J170" s="28"/>
      <c r="K170" s="28">
        <v>1815</v>
      </c>
      <c r="L170" s="27" t="s">
        <v>314</v>
      </c>
      <c r="M170" s="28" t="s">
        <v>419</v>
      </c>
      <c r="N170" s="28" t="s">
        <v>299</v>
      </c>
      <c r="O170" s="26"/>
    </row>
    <row r="171" spans="1:15" ht="15.6" x14ac:dyDescent="0.3">
      <c r="A171" s="26" t="s">
        <v>356</v>
      </c>
      <c r="B171" s="27" t="s">
        <v>292</v>
      </c>
      <c r="C171" s="28" t="s">
        <v>619</v>
      </c>
      <c r="D171" s="27" t="s">
        <v>314</v>
      </c>
      <c r="E171" s="28" t="s">
        <v>419</v>
      </c>
      <c r="F171" s="28" t="s">
        <v>299</v>
      </c>
      <c r="G171" s="28" t="s">
        <v>315</v>
      </c>
      <c r="H171" s="28" t="s">
        <v>15</v>
      </c>
      <c r="I171" s="27"/>
      <c r="J171" s="28"/>
      <c r="K171" s="28">
        <v>1815</v>
      </c>
      <c r="L171" s="27" t="s">
        <v>314</v>
      </c>
      <c r="M171" s="28" t="s">
        <v>419</v>
      </c>
      <c r="N171" s="28" t="s">
        <v>299</v>
      </c>
      <c r="O171" s="26"/>
    </row>
    <row r="172" spans="1:15" ht="15.6" x14ac:dyDescent="0.3">
      <c r="A172" s="26" t="s">
        <v>359</v>
      </c>
      <c r="B172" s="27" t="s">
        <v>292</v>
      </c>
      <c r="C172" s="28" t="s">
        <v>619</v>
      </c>
      <c r="D172" s="27" t="s">
        <v>314</v>
      </c>
      <c r="E172" s="28" t="s">
        <v>419</v>
      </c>
      <c r="F172" s="28" t="s">
        <v>299</v>
      </c>
      <c r="G172" s="28" t="s">
        <v>315</v>
      </c>
      <c r="H172" s="28" t="s">
        <v>15</v>
      </c>
      <c r="I172" s="27"/>
      <c r="J172" s="28"/>
      <c r="K172" s="28">
        <v>1815</v>
      </c>
      <c r="L172" s="27" t="s">
        <v>314</v>
      </c>
      <c r="M172" s="28" t="s">
        <v>419</v>
      </c>
      <c r="N172" s="28" t="s">
        <v>299</v>
      </c>
      <c r="O172" s="26"/>
    </row>
    <row r="173" spans="1:15" ht="15.6" x14ac:dyDescent="0.3">
      <c r="A173" s="26" t="s">
        <v>360</v>
      </c>
      <c r="B173" s="27" t="s">
        <v>292</v>
      </c>
      <c r="C173" s="28" t="s">
        <v>619</v>
      </c>
      <c r="D173" s="27" t="s">
        <v>314</v>
      </c>
      <c r="E173" s="28" t="s">
        <v>419</v>
      </c>
      <c r="F173" s="28" t="s">
        <v>299</v>
      </c>
      <c r="G173" s="28" t="s">
        <v>315</v>
      </c>
      <c r="H173" s="28" t="s">
        <v>15</v>
      </c>
      <c r="I173" s="27"/>
      <c r="J173" s="28"/>
      <c r="K173" s="28">
        <v>1815</v>
      </c>
      <c r="L173" s="27" t="s">
        <v>314</v>
      </c>
      <c r="M173" s="28" t="s">
        <v>419</v>
      </c>
      <c r="N173" s="28" t="s">
        <v>299</v>
      </c>
      <c r="O173" s="26"/>
    </row>
    <row r="174" spans="1:15" ht="15.6" x14ac:dyDescent="0.3">
      <c r="A174" s="26" t="s">
        <v>361</v>
      </c>
      <c r="B174" s="27" t="s">
        <v>292</v>
      </c>
      <c r="C174" s="28" t="s">
        <v>619</v>
      </c>
      <c r="D174" s="27" t="s">
        <v>314</v>
      </c>
      <c r="E174" s="28" t="s">
        <v>419</v>
      </c>
      <c r="F174" s="28" t="s">
        <v>299</v>
      </c>
      <c r="G174" s="28" t="s">
        <v>315</v>
      </c>
      <c r="H174" s="28" t="s">
        <v>15</v>
      </c>
      <c r="I174" s="27" t="s">
        <v>22</v>
      </c>
      <c r="J174" s="28">
        <v>1801</v>
      </c>
      <c r="K174" s="28">
        <v>1815</v>
      </c>
      <c r="L174" s="27" t="s">
        <v>314</v>
      </c>
      <c r="M174" s="28" t="s">
        <v>419</v>
      </c>
      <c r="N174" s="28" t="s">
        <v>299</v>
      </c>
      <c r="O174" s="26" t="s">
        <v>362</v>
      </c>
    </row>
    <row r="175" spans="1:15" ht="15.6" x14ac:dyDescent="0.3">
      <c r="A175" s="26" t="s">
        <v>363</v>
      </c>
      <c r="B175" s="27" t="s">
        <v>292</v>
      </c>
      <c r="C175" s="28" t="s">
        <v>619</v>
      </c>
      <c r="D175" s="27" t="s">
        <v>314</v>
      </c>
      <c r="E175" s="28" t="s">
        <v>419</v>
      </c>
      <c r="F175" s="28" t="s">
        <v>299</v>
      </c>
      <c r="G175" s="28" t="s">
        <v>315</v>
      </c>
      <c r="H175" s="28" t="s">
        <v>15</v>
      </c>
      <c r="I175" s="27"/>
      <c r="J175" s="28"/>
      <c r="K175" s="28">
        <v>1815</v>
      </c>
      <c r="L175" s="27" t="s">
        <v>314</v>
      </c>
      <c r="M175" s="28" t="s">
        <v>419</v>
      </c>
      <c r="N175" s="28" t="s">
        <v>299</v>
      </c>
      <c r="O175" s="26"/>
    </row>
    <row r="176" spans="1:15" ht="15.6" x14ac:dyDescent="0.3">
      <c r="A176" s="26" t="s">
        <v>364</v>
      </c>
      <c r="B176" s="27" t="s">
        <v>292</v>
      </c>
      <c r="C176" s="28" t="s">
        <v>619</v>
      </c>
      <c r="D176" s="27" t="s">
        <v>314</v>
      </c>
      <c r="E176" s="28" t="s">
        <v>419</v>
      </c>
      <c r="F176" s="28" t="s">
        <v>299</v>
      </c>
      <c r="G176" s="28" t="s">
        <v>315</v>
      </c>
      <c r="H176" s="28" t="s">
        <v>15</v>
      </c>
      <c r="I176" s="27"/>
      <c r="J176" s="28"/>
      <c r="K176" s="28">
        <v>1815</v>
      </c>
      <c r="L176" s="27" t="s">
        <v>314</v>
      </c>
      <c r="M176" s="28" t="s">
        <v>419</v>
      </c>
      <c r="N176" s="28" t="s">
        <v>299</v>
      </c>
      <c r="O176" s="26"/>
    </row>
    <row r="177" spans="1:15" ht="15.45" customHeight="1" x14ac:dyDescent="0.3">
      <c r="A177" s="26" t="s">
        <v>260</v>
      </c>
      <c r="B177" s="27" t="s">
        <v>261</v>
      </c>
      <c r="C177" s="28" t="s">
        <v>621</v>
      </c>
      <c r="D177" s="27" t="s">
        <v>661</v>
      </c>
      <c r="E177" s="28" t="s">
        <v>420</v>
      </c>
      <c r="F177" s="28" t="s">
        <v>225</v>
      </c>
      <c r="G177" s="28" t="s">
        <v>226</v>
      </c>
      <c r="H177" s="28" t="s">
        <v>62</v>
      </c>
      <c r="I177" s="27" t="s">
        <v>63</v>
      </c>
      <c r="J177" s="28">
        <v>1811</v>
      </c>
      <c r="K177" s="28"/>
      <c r="L177" s="27"/>
      <c r="M177" s="28"/>
      <c r="N177" s="28"/>
      <c r="O177" s="26"/>
    </row>
    <row r="178" spans="1:15" ht="30.75" customHeight="1" x14ac:dyDescent="0.3">
      <c r="A178" s="26" t="s">
        <v>262</v>
      </c>
      <c r="B178" s="27" t="s">
        <v>261</v>
      </c>
      <c r="C178" s="28" t="s">
        <v>621</v>
      </c>
      <c r="D178" s="27"/>
      <c r="E178" s="28" t="s">
        <v>421</v>
      </c>
      <c r="F178" s="28" t="s">
        <v>225</v>
      </c>
      <c r="G178" s="28" t="s">
        <v>226</v>
      </c>
      <c r="H178" s="28" t="s">
        <v>21</v>
      </c>
      <c r="I178" s="27" t="s">
        <v>263</v>
      </c>
      <c r="J178" s="28" t="s">
        <v>252</v>
      </c>
      <c r="K178" s="28"/>
      <c r="L178" s="27"/>
      <c r="M178" s="28"/>
      <c r="N178" s="28"/>
      <c r="O178" s="26"/>
    </row>
    <row r="179" spans="1:15" ht="15.45" customHeight="1" x14ac:dyDescent="0.3">
      <c r="A179" s="26" t="s">
        <v>122</v>
      </c>
      <c r="B179" s="27" t="s">
        <v>620</v>
      </c>
      <c r="C179" s="28" t="s">
        <v>622</v>
      </c>
      <c r="D179" s="27" t="s">
        <v>373</v>
      </c>
      <c r="E179" s="28" t="s">
        <v>420</v>
      </c>
      <c r="F179" s="28" t="s">
        <v>374</v>
      </c>
      <c r="G179" s="28">
        <v>1813</v>
      </c>
      <c r="H179" s="28" t="s">
        <v>21</v>
      </c>
      <c r="I179" s="27" t="s">
        <v>63</v>
      </c>
      <c r="J179" s="28" t="s">
        <v>307</v>
      </c>
      <c r="K179" s="28"/>
      <c r="L179" s="27"/>
      <c r="M179" s="28"/>
      <c r="N179" s="28"/>
      <c r="O179" s="26"/>
    </row>
    <row r="180" spans="1:15" ht="30.75" customHeight="1" x14ac:dyDescent="0.3">
      <c r="A180" s="26" t="s">
        <v>264</v>
      </c>
      <c r="B180" s="27" t="s">
        <v>265</v>
      </c>
      <c r="C180" s="28" t="s">
        <v>623</v>
      </c>
      <c r="D180" s="27" t="s">
        <v>266</v>
      </c>
      <c r="E180" s="28" t="s">
        <v>420</v>
      </c>
      <c r="F180" s="28" t="s">
        <v>225</v>
      </c>
      <c r="G180" s="28" t="s">
        <v>226</v>
      </c>
      <c r="H180" s="28" t="s">
        <v>15</v>
      </c>
      <c r="I180" s="27"/>
      <c r="J180" s="28"/>
      <c r="K180" s="28">
        <v>1815</v>
      </c>
      <c r="L180" s="27" t="s">
        <v>12</v>
      </c>
      <c r="M180" s="28" t="s">
        <v>418</v>
      </c>
      <c r="N180" s="28" t="s">
        <v>225</v>
      </c>
      <c r="O180" s="26"/>
    </row>
    <row r="181" spans="1:15" ht="15.6" x14ac:dyDescent="0.3">
      <c r="A181" s="26" t="s">
        <v>352</v>
      </c>
      <c r="B181" s="27" t="s">
        <v>353</v>
      </c>
      <c r="C181" s="28" t="s">
        <v>624</v>
      </c>
      <c r="D181" s="27" t="s">
        <v>314</v>
      </c>
      <c r="E181" s="28" t="s">
        <v>419</v>
      </c>
      <c r="F181" s="28" t="s">
        <v>299</v>
      </c>
      <c r="G181" s="28" t="s">
        <v>315</v>
      </c>
      <c r="H181" s="28" t="s">
        <v>15</v>
      </c>
      <c r="I181" s="27"/>
      <c r="J181" s="28"/>
      <c r="K181" s="28">
        <v>1815</v>
      </c>
      <c r="L181" s="27" t="s">
        <v>314</v>
      </c>
      <c r="M181" s="28" t="s">
        <v>419</v>
      </c>
      <c r="N181" s="28" t="s">
        <v>299</v>
      </c>
      <c r="O181" s="26"/>
    </row>
    <row r="182" spans="1:15" ht="15.6" x14ac:dyDescent="0.3">
      <c r="A182" s="26" t="s">
        <v>208</v>
      </c>
      <c r="B182" s="27" t="s">
        <v>353</v>
      </c>
      <c r="C182" s="28" t="s">
        <v>625</v>
      </c>
      <c r="D182" s="27" t="s">
        <v>314</v>
      </c>
      <c r="E182" s="28" t="s">
        <v>419</v>
      </c>
      <c r="F182" s="28" t="s">
        <v>299</v>
      </c>
      <c r="G182" s="28" t="s">
        <v>315</v>
      </c>
      <c r="H182" s="28" t="s">
        <v>15</v>
      </c>
      <c r="I182" s="27"/>
      <c r="J182" s="28"/>
      <c r="K182" s="28">
        <v>1815</v>
      </c>
      <c r="L182" s="27" t="s">
        <v>314</v>
      </c>
      <c r="M182" s="28" t="s">
        <v>419</v>
      </c>
      <c r="N182" s="28" t="s">
        <v>299</v>
      </c>
      <c r="O182" s="26"/>
    </row>
    <row r="183" spans="1:15" ht="15.6" x14ac:dyDescent="0.3">
      <c r="A183" s="26" t="s">
        <v>354</v>
      </c>
      <c r="B183" s="27" t="s">
        <v>353</v>
      </c>
      <c r="C183" s="28" t="s">
        <v>626</v>
      </c>
      <c r="D183" s="27" t="s">
        <v>314</v>
      </c>
      <c r="E183" s="28" t="s">
        <v>419</v>
      </c>
      <c r="F183" s="28" t="s">
        <v>299</v>
      </c>
      <c r="G183" s="28" t="s">
        <v>315</v>
      </c>
      <c r="H183" s="28" t="s">
        <v>15</v>
      </c>
      <c r="I183" s="27"/>
      <c r="J183" s="28"/>
      <c r="K183" s="28">
        <v>1815</v>
      </c>
      <c r="L183" s="27" t="s">
        <v>314</v>
      </c>
      <c r="M183" s="28" t="s">
        <v>419</v>
      </c>
      <c r="N183" s="28" t="s">
        <v>299</v>
      </c>
      <c r="O183" s="26"/>
    </row>
    <row r="184" spans="1:15" ht="15.45" customHeight="1" x14ac:dyDescent="0.3">
      <c r="A184" s="26" t="s">
        <v>381</v>
      </c>
      <c r="B184" s="27" t="s">
        <v>382</v>
      </c>
      <c r="C184" s="28" t="s">
        <v>627</v>
      </c>
      <c r="D184" s="27" t="s">
        <v>628</v>
      </c>
      <c r="E184" s="28" t="s">
        <v>420</v>
      </c>
      <c r="F184" s="28" t="s">
        <v>299</v>
      </c>
      <c r="G184" s="28">
        <v>1811</v>
      </c>
      <c r="H184" s="28" t="s">
        <v>21</v>
      </c>
      <c r="I184" s="27" t="s">
        <v>63</v>
      </c>
      <c r="J184" s="28" t="s">
        <v>305</v>
      </c>
      <c r="K184" s="28"/>
      <c r="L184" s="27"/>
      <c r="M184" s="28"/>
      <c r="N184" s="28"/>
      <c r="O184" s="26"/>
    </row>
    <row r="185" spans="1:15" ht="15.45" customHeight="1" x14ac:dyDescent="0.3">
      <c r="A185" s="26" t="s">
        <v>23</v>
      </c>
      <c r="B185" s="27" t="s">
        <v>403</v>
      </c>
      <c r="C185" s="28" t="s">
        <v>629</v>
      </c>
      <c r="D185" s="27" t="s">
        <v>404</v>
      </c>
      <c r="E185" s="28" t="s">
        <v>420</v>
      </c>
      <c r="F185" s="28" t="s">
        <v>299</v>
      </c>
      <c r="G185" s="28">
        <v>1806</v>
      </c>
      <c r="H185" s="28" t="s">
        <v>21</v>
      </c>
      <c r="I185" s="27" t="s">
        <v>405</v>
      </c>
      <c r="J185" s="28"/>
      <c r="K185" s="28"/>
      <c r="L185" s="27"/>
      <c r="M185" s="28"/>
      <c r="N185" s="28"/>
      <c r="O185" s="26" t="s">
        <v>406</v>
      </c>
    </row>
    <row r="186" spans="1:15" ht="30.75" customHeight="1" x14ac:dyDescent="0.3">
      <c r="A186" s="26" t="s">
        <v>94</v>
      </c>
      <c r="B186" s="27" t="s">
        <v>95</v>
      </c>
      <c r="C186" s="28" t="s">
        <v>630</v>
      </c>
      <c r="D186" s="27" t="s">
        <v>96</v>
      </c>
      <c r="E186" s="28" t="s">
        <v>420</v>
      </c>
      <c r="F186" s="28" t="s">
        <v>36</v>
      </c>
      <c r="G186" s="28">
        <v>1811</v>
      </c>
      <c r="H186" s="28" t="s">
        <v>21</v>
      </c>
      <c r="I186" s="27" t="s">
        <v>63</v>
      </c>
      <c r="J186" s="28">
        <v>1813</v>
      </c>
      <c r="K186" s="28"/>
      <c r="L186" s="27"/>
      <c r="M186" s="28"/>
      <c r="N186" s="28"/>
      <c r="O186" s="26"/>
    </row>
    <row r="187" spans="1:15" ht="15.45" customHeight="1" x14ac:dyDescent="0.3">
      <c r="A187" s="26" t="s">
        <v>294</v>
      </c>
      <c r="B187" s="27" t="s">
        <v>295</v>
      </c>
      <c r="C187" s="28" t="s">
        <v>631</v>
      </c>
      <c r="D187" s="27" t="s">
        <v>296</v>
      </c>
      <c r="E187" s="28" t="s">
        <v>296</v>
      </c>
      <c r="F187" s="28" t="s">
        <v>225</v>
      </c>
      <c r="G187" s="28" t="s">
        <v>273</v>
      </c>
      <c r="H187" s="28" t="s">
        <v>21</v>
      </c>
      <c r="I187" s="27" t="s">
        <v>63</v>
      </c>
      <c r="J187" s="28" t="s">
        <v>144</v>
      </c>
      <c r="K187" s="28"/>
      <c r="L187" s="27"/>
      <c r="M187" s="28" t="s">
        <v>421</v>
      </c>
      <c r="N187" s="28"/>
      <c r="O187" s="26"/>
    </row>
    <row r="188" spans="1:15" ht="15.45" customHeight="1" x14ac:dyDescent="0.3">
      <c r="A188" s="26" t="s">
        <v>181</v>
      </c>
      <c r="B188" s="27" t="s">
        <v>182</v>
      </c>
      <c r="C188" s="28" t="s">
        <v>633</v>
      </c>
      <c r="D188" s="27" t="s">
        <v>12</v>
      </c>
      <c r="E188" s="28" t="s">
        <v>12</v>
      </c>
      <c r="F188" s="28" t="s">
        <v>137</v>
      </c>
      <c r="G188" s="28" t="s">
        <v>179</v>
      </c>
      <c r="H188" s="28" t="s">
        <v>21</v>
      </c>
      <c r="I188" s="27" t="s">
        <v>183</v>
      </c>
      <c r="J188" s="28">
        <v>1806</v>
      </c>
      <c r="K188" s="28"/>
      <c r="L188" s="27"/>
      <c r="M188" s="28"/>
      <c r="N188" s="28"/>
      <c r="O188" s="26"/>
    </row>
    <row r="189" spans="1:15" ht="15.45" customHeight="1" x14ac:dyDescent="0.3">
      <c r="A189" s="26" t="s">
        <v>27</v>
      </c>
      <c r="B189" s="27" t="s">
        <v>632</v>
      </c>
      <c r="C189" s="28" t="s">
        <v>634</v>
      </c>
      <c r="D189" s="27" t="s">
        <v>28</v>
      </c>
      <c r="E189" s="28" t="s">
        <v>420</v>
      </c>
      <c r="F189" s="28" t="s">
        <v>29</v>
      </c>
      <c r="G189" s="28">
        <v>1811</v>
      </c>
      <c r="H189" s="28" t="s">
        <v>21</v>
      </c>
      <c r="I189" s="27" t="s">
        <v>30</v>
      </c>
      <c r="J189" s="28">
        <v>1874</v>
      </c>
      <c r="K189" s="28"/>
      <c r="L189" s="27"/>
      <c r="M189" s="28"/>
      <c r="N189" s="28"/>
      <c r="O189" s="26"/>
    </row>
    <row r="190" spans="1:15" ht="15.45" customHeight="1" x14ac:dyDescent="0.3">
      <c r="A190" s="26" t="s">
        <v>204</v>
      </c>
      <c r="B190" s="27" t="s">
        <v>205</v>
      </c>
      <c r="C190" s="28" t="s">
        <v>635</v>
      </c>
      <c r="D190" s="27" t="s">
        <v>12</v>
      </c>
      <c r="E190" s="28" t="s">
        <v>12</v>
      </c>
      <c r="F190" s="28" t="s">
        <v>137</v>
      </c>
      <c r="G190" s="28" t="s">
        <v>179</v>
      </c>
      <c r="H190" s="28" t="s">
        <v>62</v>
      </c>
      <c r="I190" s="27" t="s">
        <v>78</v>
      </c>
      <c r="J190" s="28">
        <v>1801</v>
      </c>
      <c r="K190" s="28"/>
      <c r="L190" s="27"/>
      <c r="M190" s="28"/>
      <c r="N190" s="28"/>
      <c r="O190" s="26"/>
    </row>
    <row r="191" spans="1:15" ht="15.6" x14ac:dyDescent="0.3">
      <c r="A191" s="26" t="s">
        <v>92</v>
      </c>
      <c r="B191" s="27" t="s">
        <v>365</v>
      </c>
      <c r="C191" s="28" t="s">
        <v>635</v>
      </c>
      <c r="D191" s="27" t="s">
        <v>314</v>
      </c>
      <c r="E191" s="28" t="s">
        <v>419</v>
      </c>
      <c r="F191" s="28" t="s">
        <v>299</v>
      </c>
      <c r="G191" s="28" t="s">
        <v>315</v>
      </c>
      <c r="H191" s="28" t="s">
        <v>39</v>
      </c>
      <c r="I191" s="27"/>
      <c r="J191" s="28"/>
      <c r="K191" s="28"/>
      <c r="L191" s="27"/>
      <c r="M191" s="28"/>
      <c r="N191" s="28" t="s">
        <v>39</v>
      </c>
      <c r="O191" s="26"/>
    </row>
    <row r="192" spans="1:15" ht="15.6" x14ac:dyDescent="0.3">
      <c r="A192" s="26" t="s">
        <v>341</v>
      </c>
      <c r="B192" s="27" t="s">
        <v>342</v>
      </c>
      <c r="C192" s="28" t="s">
        <v>636</v>
      </c>
      <c r="D192" s="27" t="s">
        <v>314</v>
      </c>
      <c r="E192" s="28" t="s">
        <v>419</v>
      </c>
      <c r="F192" s="28" t="s">
        <v>299</v>
      </c>
      <c r="G192" s="28" t="s">
        <v>315</v>
      </c>
      <c r="H192" s="28" t="s">
        <v>15</v>
      </c>
      <c r="I192" s="27"/>
      <c r="J192" s="28"/>
      <c r="K192" s="28">
        <v>1815</v>
      </c>
      <c r="L192" s="27" t="s">
        <v>314</v>
      </c>
      <c r="M192" s="28" t="s">
        <v>419</v>
      </c>
      <c r="N192" s="28" t="s">
        <v>299</v>
      </c>
      <c r="O192" s="26"/>
    </row>
    <row r="193" spans="1:15" ht="15.45" customHeight="1" x14ac:dyDescent="0.3">
      <c r="A193" s="26" t="s">
        <v>122</v>
      </c>
      <c r="B193" s="27" t="s">
        <v>310</v>
      </c>
      <c r="C193" s="28" t="s">
        <v>637</v>
      </c>
      <c r="D193" s="27" t="s">
        <v>311</v>
      </c>
      <c r="E193" s="28" t="s">
        <v>420</v>
      </c>
      <c r="F193" s="28" t="s">
        <v>299</v>
      </c>
      <c r="G193" s="28" t="s">
        <v>312</v>
      </c>
      <c r="H193" s="28" t="s">
        <v>21</v>
      </c>
      <c r="I193" s="27" t="s">
        <v>63</v>
      </c>
      <c r="J193" s="28" t="s">
        <v>307</v>
      </c>
      <c r="K193" s="28"/>
      <c r="L193" s="27"/>
      <c r="M193" s="28"/>
      <c r="N193" s="28"/>
      <c r="O193" s="26"/>
    </row>
    <row r="194" spans="1:15" ht="15.45" customHeight="1" x14ac:dyDescent="0.3">
      <c r="A194" s="26" t="s">
        <v>109</v>
      </c>
      <c r="B194" s="27" t="s">
        <v>110</v>
      </c>
      <c r="C194" s="28" t="s">
        <v>638</v>
      </c>
      <c r="D194" s="27" t="s">
        <v>111</v>
      </c>
      <c r="E194" s="28" t="s">
        <v>420</v>
      </c>
      <c r="F194" s="28" t="s">
        <v>112</v>
      </c>
      <c r="G194" s="28">
        <v>1812</v>
      </c>
      <c r="H194" s="28" t="s">
        <v>15</v>
      </c>
      <c r="I194" s="27"/>
      <c r="J194" s="28"/>
      <c r="K194" s="28">
        <v>1815</v>
      </c>
      <c r="L194" s="27" t="s">
        <v>111</v>
      </c>
      <c r="M194" s="28" t="s">
        <v>420</v>
      </c>
      <c r="N194" s="28" t="s">
        <v>112</v>
      </c>
      <c r="O194" s="26"/>
    </row>
    <row r="195" spans="1:15" ht="15.45" customHeight="1" x14ac:dyDescent="0.3">
      <c r="A195" s="26" t="s">
        <v>148</v>
      </c>
      <c r="B195" s="27" t="s">
        <v>149</v>
      </c>
      <c r="C195" s="28" t="s">
        <v>639</v>
      </c>
      <c r="D195" s="27" t="s">
        <v>12</v>
      </c>
      <c r="E195" s="28" t="s">
        <v>12</v>
      </c>
      <c r="F195" s="28" t="s">
        <v>137</v>
      </c>
      <c r="G195" s="28" t="s">
        <v>138</v>
      </c>
      <c r="H195" s="28" t="s">
        <v>15</v>
      </c>
      <c r="I195" s="27"/>
      <c r="J195" s="28"/>
      <c r="K195" s="28">
        <v>1815</v>
      </c>
      <c r="L195" s="27" t="s">
        <v>12</v>
      </c>
      <c r="M195" s="28" t="s">
        <v>418</v>
      </c>
      <c r="N195" s="28" t="s">
        <v>137</v>
      </c>
      <c r="O195" s="26"/>
    </row>
    <row r="196" spans="1:15" ht="15.45" customHeight="1" x14ac:dyDescent="0.3">
      <c r="A196" s="26" t="s">
        <v>164</v>
      </c>
      <c r="B196" s="27" t="s">
        <v>149</v>
      </c>
      <c r="C196" s="28" t="s">
        <v>640</v>
      </c>
      <c r="D196" s="27" t="s">
        <v>12</v>
      </c>
      <c r="E196" s="28" t="s">
        <v>12</v>
      </c>
      <c r="F196" s="28" t="s">
        <v>137</v>
      </c>
      <c r="G196" s="28" t="s">
        <v>151</v>
      </c>
      <c r="H196" s="28" t="s">
        <v>21</v>
      </c>
      <c r="I196" s="27" t="s">
        <v>165</v>
      </c>
      <c r="J196" s="28">
        <v>1851</v>
      </c>
      <c r="K196" s="28"/>
      <c r="L196" s="27"/>
      <c r="M196" s="28"/>
      <c r="N196" s="28"/>
      <c r="O196" s="26"/>
    </row>
    <row r="197" spans="1:15" ht="15.45" customHeight="1" x14ac:dyDescent="0.3">
      <c r="A197" s="26" t="s">
        <v>216</v>
      </c>
      <c r="B197" s="27" t="s">
        <v>149</v>
      </c>
      <c r="C197" s="28" t="s">
        <v>641</v>
      </c>
      <c r="D197" s="27" t="s">
        <v>12</v>
      </c>
      <c r="E197" s="28" t="s">
        <v>12</v>
      </c>
      <c r="F197" s="28" t="s">
        <v>137</v>
      </c>
      <c r="G197" s="28" t="s">
        <v>179</v>
      </c>
      <c r="H197" s="28" t="s">
        <v>21</v>
      </c>
      <c r="I197" s="27" t="s">
        <v>217</v>
      </c>
      <c r="J197" s="28">
        <v>1896</v>
      </c>
      <c r="K197" s="28"/>
      <c r="L197" s="27"/>
      <c r="M197" s="28"/>
      <c r="N197" s="28"/>
      <c r="O197" s="26"/>
    </row>
    <row r="198" spans="1:15" ht="15.45" customHeight="1" x14ac:dyDescent="0.3">
      <c r="A198" s="26" t="s">
        <v>218</v>
      </c>
      <c r="B198" s="27" t="s">
        <v>149</v>
      </c>
      <c r="C198" s="28" t="s">
        <v>642</v>
      </c>
      <c r="D198" s="27" t="s">
        <v>12</v>
      </c>
      <c r="E198" s="28" t="s">
        <v>12</v>
      </c>
      <c r="F198" s="28" t="s">
        <v>137</v>
      </c>
      <c r="G198" s="28" t="s">
        <v>179</v>
      </c>
      <c r="H198" s="28" t="s">
        <v>21</v>
      </c>
      <c r="I198" s="27" t="s">
        <v>30</v>
      </c>
      <c r="J198" s="28">
        <v>1896</v>
      </c>
      <c r="K198" s="28"/>
      <c r="L198" s="27"/>
      <c r="M198" s="28"/>
      <c r="N198" s="28"/>
      <c r="O198" s="26"/>
    </row>
    <row r="199" spans="1:15" ht="30.75" customHeight="1" x14ac:dyDescent="0.3">
      <c r="A199" s="26" t="s">
        <v>97</v>
      </c>
      <c r="B199" s="27" t="s">
        <v>98</v>
      </c>
      <c r="C199" s="28" t="s">
        <v>643</v>
      </c>
      <c r="D199" s="27" t="s">
        <v>99</v>
      </c>
      <c r="E199" s="28" t="s">
        <v>420</v>
      </c>
      <c r="F199" s="28" t="s">
        <v>36</v>
      </c>
      <c r="G199" s="28">
        <v>1811</v>
      </c>
      <c r="H199" s="28" t="s">
        <v>21</v>
      </c>
      <c r="I199" s="27" t="s">
        <v>100</v>
      </c>
      <c r="J199" s="28" t="s">
        <v>101</v>
      </c>
      <c r="K199" s="28"/>
      <c r="L199" s="27"/>
      <c r="M199" s="28"/>
      <c r="N199" s="28"/>
      <c r="O199" s="26"/>
    </row>
    <row r="200" spans="1:15" ht="15.45" customHeight="1" x14ac:dyDescent="0.3">
      <c r="A200" s="26" t="s">
        <v>128</v>
      </c>
      <c r="B200" s="27" t="s">
        <v>129</v>
      </c>
      <c r="C200" s="28" t="s">
        <v>644</v>
      </c>
      <c r="D200" s="27" t="s">
        <v>130</v>
      </c>
      <c r="E200" s="28" t="s">
        <v>420</v>
      </c>
      <c r="F200" s="28" t="s">
        <v>112</v>
      </c>
      <c r="G200" s="28">
        <v>1811</v>
      </c>
      <c r="H200" s="28" t="s">
        <v>21</v>
      </c>
      <c r="I200" s="27" t="s">
        <v>131</v>
      </c>
      <c r="J200" s="28">
        <v>1876</v>
      </c>
      <c r="K200" s="28"/>
      <c r="L200" s="27"/>
      <c r="M200" s="28"/>
      <c r="N200" s="28"/>
      <c r="O200" s="26"/>
    </row>
    <row r="201" spans="1:15" ht="15.45" customHeight="1" x14ac:dyDescent="0.3">
      <c r="A201" s="26" t="s">
        <v>219</v>
      </c>
      <c r="B201" s="27" t="s">
        <v>167</v>
      </c>
      <c r="C201" s="28" t="s">
        <v>646</v>
      </c>
      <c r="D201" s="27" t="s">
        <v>220</v>
      </c>
      <c r="E201" s="28" t="s">
        <v>419</v>
      </c>
      <c r="F201" s="28" t="s">
        <v>137</v>
      </c>
      <c r="G201" s="28" t="s">
        <v>221</v>
      </c>
      <c r="H201" s="28" t="s">
        <v>15</v>
      </c>
      <c r="I201" s="27"/>
      <c r="J201" s="28"/>
      <c r="K201" s="28">
        <v>1815</v>
      </c>
      <c r="L201" s="27" t="s">
        <v>12</v>
      </c>
      <c r="M201" s="28" t="s">
        <v>418</v>
      </c>
      <c r="N201" s="28" t="s">
        <v>137</v>
      </c>
      <c r="O201" s="26"/>
    </row>
    <row r="202" spans="1:15" ht="15.45" customHeight="1" x14ac:dyDescent="0.3">
      <c r="A202" s="26" t="s">
        <v>166</v>
      </c>
      <c r="B202" s="27" t="s">
        <v>167</v>
      </c>
      <c r="C202" s="28" t="s">
        <v>645</v>
      </c>
      <c r="D202" s="27" t="s">
        <v>12</v>
      </c>
      <c r="E202" s="28" t="s">
        <v>12</v>
      </c>
      <c r="F202" s="28" t="s">
        <v>137</v>
      </c>
      <c r="G202" s="28" t="s">
        <v>151</v>
      </c>
      <c r="H202" s="28" t="s">
        <v>62</v>
      </c>
      <c r="I202" s="27" t="s">
        <v>24</v>
      </c>
      <c r="J202" s="28">
        <v>1815</v>
      </c>
      <c r="K202" s="28"/>
      <c r="L202" s="27"/>
      <c r="M202" s="28"/>
      <c r="N202" s="28"/>
      <c r="O202" s="26" t="s">
        <v>168</v>
      </c>
    </row>
    <row r="203" spans="1:15" ht="15.6" x14ac:dyDescent="0.3">
      <c r="A203" s="26" t="s">
        <v>369</v>
      </c>
      <c r="B203" s="27" t="s">
        <v>171</v>
      </c>
      <c r="C203" s="28" t="s">
        <v>649</v>
      </c>
      <c r="D203" s="27" t="s">
        <v>314</v>
      </c>
      <c r="E203" s="28" t="s">
        <v>419</v>
      </c>
      <c r="F203" s="28" t="s">
        <v>299</v>
      </c>
      <c r="G203" s="28" t="s">
        <v>315</v>
      </c>
      <c r="H203" s="28" t="s">
        <v>15</v>
      </c>
      <c r="I203" s="27"/>
      <c r="J203" s="28"/>
      <c r="K203" s="28">
        <v>1815</v>
      </c>
      <c r="L203" s="27" t="s">
        <v>314</v>
      </c>
      <c r="M203" s="28" t="s">
        <v>419</v>
      </c>
      <c r="N203" s="28" t="s">
        <v>299</v>
      </c>
      <c r="O203" s="26"/>
    </row>
    <row r="204" spans="1:15" ht="15.6" x14ac:dyDescent="0.3">
      <c r="A204" s="26" t="s">
        <v>648</v>
      </c>
      <c r="B204" s="27" t="s">
        <v>171</v>
      </c>
      <c r="C204" s="28" t="s">
        <v>650</v>
      </c>
      <c r="D204" s="27" t="s">
        <v>314</v>
      </c>
      <c r="E204" s="28" t="s">
        <v>419</v>
      </c>
      <c r="F204" s="28" t="s">
        <v>299</v>
      </c>
      <c r="G204" s="28" t="s">
        <v>315</v>
      </c>
      <c r="H204" s="28" t="s">
        <v>15</v>
      </c>
      <c r="I204" s="27"/>
      <c r="J204" s="28"/>
      <c r="K204" s="28">
        <v>1815</v>
      </c>
      <c r="L204" s="27" t="s">
        <v>314</v>
      </c>
      <c r="M204" s="28" t="s">
        <v>419</v>
      </c>
      <c r="N204" s="28" t="s">
        <v>299</v>
      </c>
      <c r="O204" s="26"/>
    </row>
    <row r="205" spans="1:15" ht="15.6" x14ac:dyDescent="0.3">
      <c r="A205" s="26" t="s">
        <v>370</v>
      </c>
      <c r="B205" s="27" t="s">
        <v>171</v>
      </c>
      <c r="C205" s="28" t="s">
        <v>651</v>
      </c>
      <c r="D205" s="27" t="s">
        <v>314</v>
      </c>
      <c r="E205" s="28" t="s">
        <v>419</v>
      </c>
      <c r="F205" s="28" t="s">
        <v>299</v>
      </c>
      <c r="G205" s="28" t="s">
        <v>315</v>
      </c>
      <c r="H205" s="28" t="s">
        <v>15</v>
      </c>
      <c r="I205" s="27" t="s">
        <v>172</v>
      </c>
      <c r="J205" s="28">
        <v>1801</v>
      </c>
      <c r="K205" s="28">
        <v>1815</v>
      </c>
      <c r="L205" s="27" t="s">
        <v>314</v>
      </c>
      <c r="M205" s="28" t="s">
        <v>419</v>
      </c>
      <c r="N205" s="28" t="s">
        <v>299</v>
      </c>
      <c r="O205" s="26" t="s">
        <v>371</v>
      </c>
    </row>
    <row r="206" spans="1:15" ht="15.6" x14ac:dyDescent="0.3">
      <c r="A206" s="26" t="s">
        <v>372</v>
      </c>
      <c r="B206" s="27" t="s">
        <v>171</v>
      </c>
      <c r="C206" s="28" t="s">
        <v>652</v>
      </c>
      <c r="D206" s="27" t="s">
        <v>314</v>
      </c>
      <c r="E206" s="28" t="s">
        <v>419</v>
      </c>
      <c r="F206" s="28" t="s">
        <v>299</v>
      </c>
      <c r="G206" s="28" t="s">
        <v>315</v>
      </c>
      <c r="H206" s="28" t="s">
        <v>15</v>
      </c>
      <c r="I206" s="27"/>
      <c r="J206" s="28"/>
      <c r="K206" s="28">
        <v>1815</v>
      </c>
      <c r="L206" s="27" t="s">
        <v>314</v>
      </c>
      <c r="M206" s="28" t="s">
        <v>419</v>
      </c>
      <c r="N206" s="28" t="s">
        <v>299</v>
      </c>
      <c r="O206" s="26"/>
    </row>
    <row r="207" spans="1:15" ht="15.45" customHeight="1" x14ac:dyDescent="0.3">
      <c r="A207" s="26" t="s">
        <v>170</v>
      </c>
      <c r="B207" s="27" t="s">
        <v>171</v>
      </c>
      <c r="C207" s="28" t="s">
        <v>647</v>
      </c>
      <c r="D207" s="27" t="s">
        <v>12</v>
      </c>
      <c r="E207" s="28" t="s">
        <v>12</v>
      </c>
      <c r="F207" s="28" t="s">
        <v>137</v>
      </c>
      <c r="G207" s="28" t="s">
        <v>151</v>
      </c>
      <c r="H207" s="28" t="s">
        <v>21</v>
      </c>
      <c r="I207" s="27" t="s">
        <v>172</v>
      </c>
      <c r="J207" s="28">
        <v>1803</v>
      </c>
      <c r="K207" s="28"/>
      <c r="L207" s="27"/>
      <c r="M207" s="28"/>
      <c r="N207" s="28"/>
      <c r="O207" s="26"/>
    </row>
    <row r="208" spans="1:15" ht="30.75" customHeight="1" x14ac:dyDescent="0.3">
      <c r="A208" s="26" t="s">
        <v>104</v>
      </c>
      <c r="B208" s="27" t="s">
        <v>105</v>
      </c>
      <c r="C208" s="28">
        <v>1487</v>
      </c>
      <c r="D208" s="27" t="s">
        <v>44</v>
      </c>
      <c r="E208" s="28" t="s">
        <v>420</v>
      </c>
      <c r="F208" s="28" t="s">
        <v>29</v>
      </c>
      <c r="G208" s="28">
        <v>1811</v>
      </c>
      <c r="H208" s="28" t="s">
        <v>37</v>
      </c>
      <c r="I208" s="27"/>
      <c r="J208" s="28"/>
      <c r="K208" s="28">
        <v>1815</v>
      </c>
      <c r="L208" s="27" t="s">
        <v>38</v>
      </c>
      <c r="M208" s="28" t="s">
        <v>421</v>
      </c>
      <c r="N208" s="28" t="s">
        <v>39</v>
      </c>
      <c r="O208" s="26"/>
    </row>
    <row r="209" spans="1:15" ht="15.45" customHeight="1" x14ac:dyDescent="0.3">
      <c r="A209" s="26" t="s">
        <v>107</v>
      </c>
      <c r="B209" s="27" t="s">
        <v>108</v>
      </c>
      <c r="C209" s="28"/>
      <c r="D209" s="27"/>
      <c r="E209" s="28" t="s">
        <v>421</v>
      </c>
      <c r="F209" s="28" t="s">
        <v>13</v>
      </c>
      <c r="G209" s="28">
        <v>1801</v>
      </c>
      <c r="H209" s="28" t="s">
        <v>62</v>
      </c>
      <c r="I209" s="27" t="s">
        <v>63</v>
      </c>
      <c r="J209" s="28" t="s">
        <v>93</v>
      </c>
      <c r="K209" s="28"/>
      <c r="L209" s="27"/>
      <c r="M209" s="28"/>
      <c r="N209" s="28"/>
      <c r="O209" s="26"/>
    </row>
    <row r="210" spans="1:15" ht="15.45" customHeight="1" x14ac:dyDescent="0.3">
      <c r="A210" s="26" t="s">
        <v>132</v>
      </c>
      <c r="B210" s="27" t="s">
        <v>133</v>
      </c>
      <c r="C210" s="28" t="s">
        <v>653</v>
      </c>
      <c r="D210" s="27" t="s">
        <v>134</v>
      </c>
      <c r="E210" s="28" t="s">
        <v>420</v>
      </c>
      <c r="F210" s="28" t="s">
        <v>112</v>
      </c>
      <c r="G210" s="28">
        <v>1811</v>
      </c>
      <c r="H210" s="28" t="s">
        <v>21</v>
      </c>
      <c r="I210" s="27" t="s">
        <v>63</v>
      </c>
      <c r="J210" s="28">
        <v>1813</v>
      </c>
      <c r="K210" s="28"/>
      <c r="L210" s="27"/>
      <c r="M210" s="28"/>
      <c r="N210" s="28"/>
      <c r="O210" s="26"/>
    </row>
    <row r="211" spans="1:15" ht="15.45" customHeight="1" x14ac:dyDescent="0.3">
      <c r="A211" s="26" t="s">
        <v>106</v>
      </c>
      <c r="B211" s="27" t="s">
        <v>654</v>
      </c>
      <c r="C211" s="28" t="s">
        <v>655</v>
      </c>
      <c r="D211" s="27" t="s">
        <v>51</v>
      </c>
      <c r="E211" s="28" t="s">
        <v>420</v>
      </c>
      <c r="F211" s="28" t="s">
        <v>61</v>
      </c>
      <c r="G211" s="28">
        <v>1811</v>
      </c>
      <c r="H211" s="28" t="s">
        <v>37</v>
      </c>
      <c r="I211" s="27"/>
      <c r="J211" s="28"/>
      <c r="K211" s="28">
        <v>1815</v>
      </c>
      <c r="L211" s="27" t="s">
        <v>38</v>
      </c>
      <c r="M211" s="28" t="s">
        <v>421</v>
      </c>
      <c r="N211" s="28" t="s">
        <v>39</v>
      </c>
      <c r="O211" s="26"/>
    </row>
    <row r="212" spans="1:15" ht="15.45" customHeight="1" x14ac:dyDescent="0.3">
      <c r="A212" s="26" t="s">
        <v>31</v>
      </c>
      <c r="B212" s="27" t="s">
        <v>388</v>
      </c>
      <c r="C212" s="28" t="s">
        <v>656</v>
      </c>
      <c r="D212" s="27" t="s">
        <v>389</v>
      </c>
      <c r="E212" s="28" t="s">
        <v>420</v>
      </c>
      <c r="F212" s="28" t="s">
        <v>390</v>
      </c>
      <c r="G212" s="28" t="s">
        <v>312</v>
      </c>
      <c r="H212" s="28" t="s">
        <v>21</v>
      </c>
      <c r="I212" s="27" t="s">
        <v>63</v>
      </c>
      <c r="J212" s="28" t="s">
        <v>307</v>
      </c>
      <c r="K212" s="28"/>
      <c r="L212" s="27"/>
      <c r="M212" s="28"/>
      <c r="N212" s="28"/>
      <c r="O212" s="26"/>
    </row>
    <row r="213" spans="1:15" ht="15.6" x14ac:dyDescent="0.3">
      <c r="A213" s="26" t="s">
        <v>336</v>
      </c>
      <c r="B213" s="27" t="s">
        <v>278</v>
      </c>
      <c r="C213" s="28" t="s">
        <v>657</v>
      </c>
      <c r="D213" s="27" t="s">
        <v>314</v>
      </c>
      <c r="E213" s="28" t="s">
        <v>419</v>
      </c>
      <c r="F213" s="28" t="s">
        <v>299</v>
      </c>
      <c r="G213" s="28" t="s">
        <v>315</v>
      </c>
      <c r="H213" s="28" t="s">
        <v>39</v>
      </c>
      <c r="I213" s="27"/>
      <c r="J213" s="28"/>
      <c r="K213" s="28"/>
      <c r="L213" s="27"/>
      <c r="M213" s="28"/>
      <c r="N213" s="28" t="s">
        <v>39</v>
      </c>
      <c r="O213" s="26"/>
    </row>
    <row r="214" spans="1:15" ht="15.45" customHeight="1" x14ac:dyDescent="0.3">
      <c r="A214" s="26" t="s">
        <v>277</v>
      </c>
      <c r="B214" s="27" t="s">
        <v>278</v>
      </c>
      <c r="C214" s="28" t="s">
        <v>657</v>
      </c>
      <c r="D214" s="27"/>
      <c r="E214" s="28" t="s">
        <v>421</v>
      </c>
      <c r="F214" s="28" t="s">
        <v>225</v>
      </c>
      <c r="G214" s="28" t="s">
        <v>273</v>
      </c>
      <c r="H214" s="28" t="s">
        <v>21</v>
      </c>
      <c r="I214" s="27" t="s">
        <v>279</v>
      </c>
      <c r="J214" s="28">
        <v>1801</v>
      </c>
      <c r="K214" s="28"/>
      <c r="L214" s="27"/>
      <c r="M214" s="28"/>
      <c r="N214" s="28"/>
      <c r="O214" s="26"/>
    </row>
    <row r="215" spans="1:15" ht="15.6" x14ac:dyDescent="0.3">
      <c r="A215" s="22"/>
      <c r="B215" s="1"/>
      <c r="C215" s="21"/>
      <c r="D215" s="1"/>
      <c r="E215" s="21"/>
      <c r="F215" s="21"/>
      <c r="G215" s="21"/>
      <c r="H215" s="21"/>
      <c r="I215" s="2"/>
      <c r="J215" s="21"/>
      <c r="K215" s="21"/>
      <c r="L215" s="1"/>
      <c r="M215" s="21"/>
    </row>
    <row r="216" spans="1:15" ht="15.6" x14ac:dyDescent="0.3">
      <c r="A216" s="22"/>
      <c r="B216" s="1"/>
      <c r="C216" s="21"/>
      <c r="D216" s="1"/>
      <c r="E216" s="21"/>
      <c r="F216" s="21"/>
      <c r="G216" s="21"/>
      <c r="H216" s="21"/>
      <c r="I216" s="2"/>
      <c r="J216" s="21"/>
      <c r="K216" s="21"/>
      <c r="L216" s="1"/>
      <c r="M216" s="21"/>
    </row>
    <row r="217" spans="1:15" ht="15.6" x14ac:dyDescent="0.3">
      <c r="A217" s="22"/>
      <c r="B217" s="1"/>
      <c r="C217" s="21"/>
      <c r="D217" s="1"/>
      <c r="E217" s="21"/>
      <c r="F217" s="21"/>
      <c r="G217" s="21"/>
      <c r="H217" s="21"/>
      <c r="I217" s="2"/>
      <c r="J217" s="21"/>
      <c r="K217" s="21"/>
      <c r="L217" s="1"/>
      <c r="M217" s="21"/>
    </row>
    <row r="218" spans="1:15" ht="15.6" x14ac:dyDescent="0.3">
      <c r="A218" s="22"/>
      <c r="B218" s="1"/>
      <c r="C218" s="21"/>
      <c r="D218" s="1"/>
      <c r="E218" s="21"/>
      <c r="F218" s="21"/>
      <c r="G218" s="21"/>
      <c r="H218" s="21"/>
      <c r="I218" s="2"/>
      <c r="J218" s="21"/>
      <c r="K218" s="21"/>
      <c r="L218" s="1"/>
      <c r="M218" s="21"/>
    </row>
    <row r="219" spans="1:15" ht="15.6" x14ac:dyDescent="0.3">
      <c r="A219" s="22"/>
      <c r="B219" s="1"/>
      <c r="C219" s="21"/>
      <c r="D219" s="1"/>
      <c r="E219" s="21" t="s">
        <v>662</v>
      </c>
      <c r="F219" s="21"/>
      <c r="G219" s="21"/>
      <c r="H219" s="21"/>
      <c r="I219" s="2"/>
      <c r="J219" s="21"/>
      <c r="K219" s="21"/>
      <c r="L219" s="1"/>
      <c r="M219" s="21"/>
    </row>
    <row r="220" spans="1:15" ht="15.6" x14ac:dyDescent="0.3">
      <c r="A220" s="22"/>
      <c r="B220" s="1"/>
      <c r="C220" s="21"/>
      <c r="D220" s="1"/>
      <c r="E220" s="21"/>
      <c r="F220" s="21"/>
      <c r="G220" s="21"/>
      <c r="H220" s="21"/>
      <c r="I220" s="2"/>
      <c r="J220" s="21"/>
      <c r="K220" s="21"/>
      <c r="L220" s="1"/>
      <c r="M220" s="21"/>
    </row>
    <row r="221" spans="1:15" ht="15.6" x14ac:dyDescent="0.3">
      <c r="A221" s="22"/>
      <c r="B221" s="1"/>
      <c r="C221" s="21"/>
      <c r="D221" s="1"/>
      <c r="E221" s="21"/>
      <c r="F221" s="21"/>
      <c r="G221" s="21"/>
      <c r="H221" s="21"/>
      <c r="I221" s="2"/>
      <c r="J221" s="21"/>
      <c r="K221" s="21"/>
      <c r="L221" s="1"/>
      <c r="M221" s="21"/>
    </row>
    <row r="222" spans="1:15" ht="15.6" x14ac:dyDescent="0.3">
      <c r="A222" s="22"/>
      <c r="B222" s="1"/>
      <c r="C222" s="21"/>
      <c r="D222" s="1"/>
      <c r="E222" s="21"/>
      <c r="F222" s="21"/>
      <c r="G222" s="21"/>
      <c r="H222" s="21"/>
      <c r="I222" s="2"/>
      <c r="J222" s="21"/>
      <c r="K222" s="21"/>
      <c r="L222" s="1"/>
      <c r="M222" s="21"/>
    </row>
    <row r="223" spans="1:15" ht="15.6" x14ac:dyDescent="0.3">
      <c r="A223" s="22"/>
      <c r="B223" s="1"/>
      <c r="C223" s="21"/>
      <c r="D223" s="1"/>
      <c r="E223" s="21"/>
      <c r="F223" s="21"/>
      <c r="G223" s="21"/>
      <c r="H223" s="21"/>
      <c r="I223" s="2"/>
      <c r="J223" s="21"/>
      <c r="K223" s="21"/>
      <c r="L223" s="1"/>
      <c r="M223" s="21"/>
    </row>
    <row r="224" spans="1:15" ht="15.6" x14ac:dyDescent="0.3">
      <c r="A224" s="22"/>
      <c r="B224" s="1"/>
      <c r="C224" s="21"/>
      <c r="D224" s="1"/>
      <c r="E224" s="21"/>
      <c r="F224" s="21"/>
      <c r="G224" s="21"/>
      <c r="H224" s="21"/>
      <c r="I224" s="2"/>
      <c r="J224" s="21"/>
      <c r="K224" s="21"/>
      <c r="L224" s="1"/>
      <c r="M224" s="21"/>
    </row>
    <row r="225" spans="1:13" ht="15.6" x14ac:dyDescent="0.3">
      <c r="A225" s="22"/>
      <c r="B225" s="1"/>
      <c r="C225" s="21"/>
      <c r="D225" s="1"/>
      <c r="E225" s="21"/>
      <c r="F225" s="21"/>
      <c r="G225" s="21"/>
      <c r="H225" s="21"/>
      <c r="I225" s="2"/>
      <c r="J225" s="21"/>
      <c r="K225" s="21"/>
      <c r="L225" s="1"/>
      <c r="M225" s="21"/>
    </row>
    <row r="226" spans="1:13" ht="15.6" x14ac:dyDescent="0.3">
      <c r="A226" s="22"/>
      <c r="B226" s="1"/>
      <c r="C226" s="21"/>
      <c r="D226" s="1"/>
      <c r="E226" s="21"/>
      <c r="F226" s="21"/>
      <c r="G226" s="21"/>
      <c r="H226" s="21"/>
      <c r="I226" s="2"/>
      <c r="J226" s="21"/>
      <c r="K226" s="21"/>
      <c r="L226" s="1"/>
      <c r="M226" s="21"/>
    </row>
    <row r="227" spans="1:13" ht="15.6" x14ac:dyDescent="0.3">
      <c r="A227" s="22"/>
      <c r="B227" s="1"/>
      <c r="C227" s="21"/>
      <c r="D227" s="1"/>
      <c r="E227" s="21"/>
      <c r="F227" s="21"/>
      <c r="G227" s="21"/>
      <c r="H227" s="21"/>
      <c r="I227" s="2"/>
      <c r="J227" s="21"/>
      <c r="K227" s="21"/>
      <c r="L227" s="1"/>
      <c r="M227" s="21"/>
    </row>
    <row r="228" spans="1:13" ht="15.6" x14ac:dyDescent="0.3">
      <c r="A228" s="22"/>
      <c r="B228" s="1"/>
      <c r="C228" s="21"/>
      <c r="D228" s="1"/>
      <c r="E228" s="21"/>
      <c r="F228" s="21"/>
      <c r="G228" s="21"/>
      <c r="H228" s="21"/>
      <c r="I228" s="2"/>
      <c r="J228" s="21"/>
      <c r="K228" s="21"/>
      <c r="L228" s="1"/>
      <c r="M228" s="21"/>
    </row>
    <row r="229" spans="1:13" ht="15.6" x14ac:dyDescent="0.3">
      <c r="A229" s="22"/>
      <c r="B229" s="1"/>
      <c r="C229" s="21"/>
      <c r="D229" s="1"/>
      <c r="E229" s="21"/>
      <c r="F229" s="21"/>
      <c r="G229" s="21"/>
      <c r="H229" s="21"/>
      <c r="I229" s="2"/>
      <c r="J229" s="21"/>
      <c r="K229" s="21"/>
      <c r="L229" s="1"/>
      <c r="M229" s="21"/>
    </row>
    <row r="230" spans="1:13" ht="15.6" x14ac:dyDescent="0.3">
      <c r="A230" s="22"/>
      <c r="B230" s="1"/>
      <c r="C230" s="21"/>
      <c r="D230" s="1"/>
      <c r="E230" s="21"/>
      <c r="F230" s="21"/>
      <c r="G230" s="21"/>
      <c r="H230" s="21"/>
      <c r="I230" s="2"/>
      <c r="J230" s="21"/>
      <c r="K230" s="21"/>
      <c r="L230" s="1"/>
      <c r="M230" s="21"/>
    </row>
    <row r="231" spans="1:13" ht="15.6" x14ac:dyDescent="0.3">
      <c r="A231" s="22"/>
      <c r="B231" s="1"/>
      <c r="C231" s="21"/>
      <c r="D231" s="1"/>
      <c r="E231" s="21"/>
      <c r="F231" s="21"/>
      <c r="G231" s="21"/>
      <c r="H231" s="21"/>
      <c r="I231" s="2"/>
      <c r="J231" s="21"/>
      <c r="K231" s="21"/>
      <c r="L231" s="1"/>
      <c r="M231" s="21"/>
    </row>
    <row r="232" spans="1:13" ht="15.6" x14ac:dyDescent="0.3">
      <c r="A232" s="22"/>
      <c r="B232" s="1"/>
      <c r="C232" s="21"/>
      <c r="D232" s="1"/>
      <c r="E232" s="21"/>
      <c r="F232" s="21"/>
      <c r="G232" s="21"/>
      <c r="H232" s="21"/>
      <c r="I232" s="2"/>
      <c r="J232" s="21"/>
      <c r="K232" s="21"/>
      <c r="L232" s="1"/>
      <c r="M232" s="21"/>
    </row>
    <row r="233" spans="1:13" ht="15.6" x14ac:dyDescent="0.3">
      <c r="A233" s="22"/>
      <c r="B233" s="1"/>
      <c r="C233" s="21"/>
      <c r="D233" s="1"/>
      <c r="E233" s="21"/>
      <c r="F233" s="21"/>
      <c r="G233" s="21"/>
      <c r="H233" s="21"/>
      <c r="I233" s="2"/>
      <c r="J233" s="21"/>
      <c r="K233" s="21"/>
      <c r="L233" s="1"/>
      <c r="M233" s="21"/>
    </row>
    <row r="234" spans="1:13" ht="15.6" x14ac:dyDescent="0.3">
      <c r="A234" s="22"/>
      <c r="B234" s="1"/>
      <c r="C234" s="21"/>
      <c r="D234" s="1"/>
      <c r="E234" s="21"/>
      <c r="F234" s="21"/>
      <c r="G234" s="21"/>
      <c r="H234" s="21"/>
      <c r="I234" s="2"/>
      <c r="J234" s="21"/>
      <c r="K234" s="21"/>
      <c r="L234" s="1"/>
      <c r="M234" s="21"/>
    </row>
    <row r="235" spans="1:13" ht="15.6" x14ac:dyDescent="0.3">
      <c r="A235" s="22"/>
      <c r="B235" s="1"/>
      <c r="C235" s="21"/>
      <c r="D235" s="1"/>
      <c r="E235" s="21"/>
      <c r="F235" s="21"/>
      <c r="G235" s="21"/>
      <c r="H235" s="21"/>
      <c r="I235" s="2"/>
      <c r="J235" s="21"/>
      <c r="K235" s="21"/>
      <c r="L235" s="1"/>
      <c r="M235" s="21"/>
    </row>
    <row r="236" spans="1:13" ht="15.6" x14ac:dyDescent="0.3">
      <c r="A236" s="22"/>
      <c r="B236" s="1"/>
      <c r="C236" s="21"/>
      <c r="D236" s="1"/>
      <c r="E236" s="21"/>
      <c r="F236" s="21"/>
      <c r="G236" s="21"/>
      <c r="H236" s="21"/>
      <c r="I236" s="2"/>
      <c r="J236" s="21"/>
      <c r="K236" s="21"/>
      <c r="L236" s="1"/>
      <c r="M236" s="21"/>
    </row>
    <row r="237" spans="1:13" ht="15.6" x14ac:dyDescent="0.3">
      <c r="A237" s="22"/>
      <c r="B237" s="1"/>
      <c r="C237" s="21"/>
      <c r="D237" s="1"/>
      <c r="E237" s="21"/>
      <c r="F237" s="21"/>
      <c r="G237" s="21"/>
      <c r="H237" s="21"/>
      <c r="I237" s="2"/>
      <c r="J237" s="21"/>
      <c r="K237" s="21"/>
      <c r="L237" s="1"/>
      <c r="M237" s="21"/>
    </row>
    <row r="238" spans="1:13" ht="15.6" x14ac:dyDescent="0.3">
      <c r="A238" s="22"/>
      <c r="B238" s="1"/>
      <c r="C238" s="21"/>
      <c r="D238" s="1"/>
      <c r="E238" s="21"/>
      <c r="F238" s="21"/>
      <c r="G238" s="21"/>
      <c r="H238" s="21"/>
      <c r="I238" s="2"/>
      <c r="J238" s="21"/>
      <c r="K238" s="21"/>
      <c r="L238" s="1"/>
      <c r="M238" s="21"/>
    </row>
    <row r="239" spans="1:13" ht="15.6" x14ac:dyDescent="0.3">
      <c r="A239" s="22"/>
      <c r="B239" s="1"/>
      <c r="C239" s="21"/>
      <c r="D239" s="1"/>
      <c r="E239" s="21"/>
      <c r="F239" s="21"/>
      <c r="G239" s="21"/>
      <c r="H239" s="21"/>
      <c r="I239" s="2"/>
      <c r="J239" s="21"/>
      <c r="K239" s="21"/>
      <c r="L239" s="1"/>
      <c r="M239" s="21"/>
    </row>
    <row r="240" spans="1:13" ht="15.6" x14ac:dyDescent="0.3">
      <c r="A240" s="22"/>
      <c r="B240" s="1"/>
      <c r="C240" s="21"/>
      <c r="D240" s="1"/>
      <c r="E240" s="21"/>
      <c r="F240" s="21"/>
      <c r="G240" s="21"/>
      <c r="H240" s="21"/>
      <c r="I240" s="2"/>
      <c r="J240" s="21"/>
      <c r="K240" s="21"/>
      <c r="L240" s="1"/>
      <c r="M240" s="21"/>
    </row>
    <row r="241" spans="1:13" ht="15.6" x14ac:dyDescent="0.3">
      <c r="A241" s="22"/>
      <c r="B241" s="1"/>
      <c r="C241" s="21"/>
      <c r="D241" s="1"/>
      <c r="E241" s="21"/>
      <c r="F241" s="21"/>
      <c r="G241" s="21"/>
      <c r="H241" s="21"/>
      <c r="I241" s="2"/>
      <c r="J241" s="21"/>
      <c r="K241" s="21"/>
      <c r="L241" s="1"/>
      <c r="M241" s="21"/>
    </row>
    <row r="242" spans="1:13" ht="15.6" x14ac:dyDescent="0.3">
      <c r="A242" s="22"/>
      <c r="B242" s="1"/>
      <c r="C242" s="21"/>
      <c r="D242" s="1"/>
      <c r="E242" s="21"/>
      <c r="F242" s="21"/>
      <c r="G242" s="21"/>
      <c r="H242" s="21"/>
      <c r="I242" s="2"/>
      <c r="J242" s="21"/>
      <c r="K242" s="21"/>
      <c r="L242" s="1"/>
      <c r="M242" s="21"/>
    </row>
    <row r="243" spans="1:13" ht="15.6" x14ac:dyDescent="0.3">
      <c r="A243" s="22"/>
      <c r="B243" s="1"/>
      <c r="C243" s="21"/>
      <c r="D243" s="1"/>
      <c r="E243" s="21"/>
      <c r="F243" s="21"/>
      <c r="G243" s="21"/>
      <c r="H243" s="21"/>
      <c r="I243" s="2"/>
      <c r="J243" s="21"/>
      <c r="K243" s="21"/>
      <c r="L243" s="1"/>
      <c r="M243" s="21"/>
    </row>
    <row r="244" spans="1:13" ht="15.6" x14ac:dyDescent="0.3">
      <c r="A244" s="22"/>
      <c r="B244" s="1"/>
      <c r="C244" s="21"/>
      <c r="D244" s="1"/>
      <c r="E244" s="21"/>
      <c r="F244" s="21"/>
      <c r="G244" s="21"/>
      <c r="H244" s="21"/>
      <c r="I244" s="2"/>
      <c r="J244" s="21"/>
      <c r="K244" s="21"/>
      <c r="L244" s="1"/>
      <c r="M244" s="21"/>
    </row>
    <row r="245" spans="1:13" ht="15.6" x14ac:dyDescent="0.3">
      <c r="A245" s="22"/>
      <c r="B245" s="1"/>
      <c r="C245" s="21"/>
      <c r="D245" s="1"/>
      <c r="E245" s="21"/>
      <c r="F245" s="21"/>
      <c r="G245" s="21"/>
      <c r="H245" s="21"/>
      <c r="I245" s="2"/>
      <c r="J245" s="21"/>
      <c r="K245" s="21"/>
      <c r="L245" s="1"/>
      <c r="M245" s="21"/>
    </row>
  </sheetData>
  <autoFilter ref="A4:O214" xr:uid="{00000000-0009-0000-0000-000000000000}"/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102"/>
  <sheetViews>
    <sheetView zoomScale="70" zoomScaleNormal="70" workbookViewId="0">
      <selection activeCell="B8" sqref="B8"/>
    </sheetView>
  </sheetViews>
  <sheetFormatPr defaultColWidth="39.88671875" defaultRowHeight="14.4" x14ac:dyDescent="0.3"/>
  <cols>
    <col min="1" max="1" width="54.109375" style="23" customWidth="1"/>
    <col min="2" max="2" width="24.6640625" bestFit="1" customWidth="1"/>
    <col min="3" max="3" width="19.109375" style="4" bestFit="1" customWidth="1"/>
    <col min="4" max="4" width="45.33203125" bestFit="1" customWidth="1"/>
    <col min="5" max="5" width="30.44140625" style="4" bestFit="1" customWidth="1"/>
    <col min="6" max="6" width="15.77734375" style="4" bestFit="1" customWidth="1"/>
    <col min="7" max="7" width="24.6640625" style="4" bestFit="1" customWidth="1"/>
    <col min="8" max="8" width="17.44140625" style="4" bestFit="1" customWidth="1"/>
    <col min="9" max="9" width="37.5546875" bestFit="1" customWidth="1"/>
    <col min="10" max="10" width="21.77734375" style="4" bestFit="1" customWidth="1"/>
    <col min="11" max="11" width="19.21875" style="4" bestFit="1" customWidth="1"/>
    <col min="12" max="12" width="23.44140625" bestFit="1" customWidth="1"/>
    <col min="13" max="13" width="29" style="4" bestFit="1" customWidth="1"/>
    <col min="14" max="14" width="11.33203125" style="4" bestFit="1" customWidth="1"/>
    <col min="15" max="15" width="57.21875" bestFit="1" customWidth="1"/>
  </cols>
  <sheetData>
    <row r="1" spans="1:15" ht="17.399999999999999" x14ac:dyDescent="0.3">
      <c r="A1" s="50" t="s">
        <v>680</v>
      </c>
      <c r="B1" s="50"/>
    </row>
    <row r="2" spans="1:15" s="35" customFormat="1" ht="17.399999999999999" x14ac:dyDescent="0.3">
      <c r="A2" s="33"/>
      <c r="B2" s="33"/>
      <c r="C2" s="34"/>
      <c r="E2" s="34"/>
      <c r="F2" s="34"/>
      <c r="G2" s="34"/>
      <c r="H2" s="34"/>
      <c r="J2" s="34"/>
      <c r="K2" s="34"/>
      <c r="M2" s="34"/>
      <c r="N2" s="34"/>
    </row>
    <row r="4" spans="1:15" s="20" customFormat="1" ht="17.399999999999999" x14ac:dyDescent="0.35">
      <c r="A4" s="24" t="s">
        <v>0</v>
      </c>
      <c r="B4" s="25" t="s">
        <v>1</v>
      </c>
      <c r="C4" s="25" t="s">
        <v>437</v>
      </c>
      <c r="D4" s="25" t="s">
        <v>2</v>
      </c>
      <c r="E4" s="25" t="s">
        <v>658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659</v>
      </c>
      <c r="N4" s="25" t="s">
        <v>3</v>
      </c>
      <c r="O4" s="25" t="s">
        <v>672</v>
      </c>
    </row>
    <row r="5" spans="1:15" ht="15.6" x14ac:dyDescent="0.3">
      <c r="A5" s="26" t="s">
        <v>20</v>
      </c>
      <c r="B5" s="27" t="s">
        <v>11</v>
      </c>
      <c r="C5" s="28" t="s">
        <v>438</v>
      </c>
      <c r="D5" s="27" t="s">
        <v>12</v>
      </c>
      <c r="E5" s="28" t="s">
        <v>12</v>
      </c>
      <c r="F5" s="28" t="s">
        <v>13</v>
      </c>
      <c r="G5" s="28" t="s">
        <v>14</v>
      </c>
      <c r="H5" s="28" t="s">
        <v>21</v>
      </c>
      <c r="I5" s="27" t="s">
        <v>22</v>
      </c>
      <c r="J5" s="28">
        <v>1811</v>
      </c>
      <c r="K5" s="28"/>
      <c r="L5" s="27"/>
      <c r="M5" s="28"/>
      <c r="N5" s="28"/>
      <c r="O5" s="27"/>
    </row>
    <row r="6" spans="1:15" ht="15.6" x14ac:dyDescent="0.3">
      <c r="A6" s="26" t="s">
        <v>23</v>
      </c>
      <c r="B6" s="27" t="s">
        <v>11</v>
      </c>
      <c r="C6" s="28" t="s">
        <v>438</v>
      </c>
      <c r="D6" s="27" t="s">
        <v>12</v>
      </c>
      <c r="E6" s="28" t="s">
        <v>12</v>
      </c>
      <c r="F6" s="28" t="s">
        <v>13</v>
      </c>
      <c r="G6" s="28" t="s">
        <v>14</v>
      </c>
      <c r="H6" s="28" t="s">
        <v>21</v>
      </c>
      <c r="I6" s="27" t="s">
        <v>24</v>
      </c>
      <c r="J6" s="28" t="s">
        <v>25</v>
      </c>
      <c r="K6" s="28"/>
      <c r="L6" s="27"/>
      <c r="M6" s="28"/>
      <c r="N6" s="28"/>
      <c r="O6" s="27" t="s">
        <v>26</v>
      </c>
    </row>
    <row r="7" spans="1:15" ht="15.6" x14ac:dyDescent="0.3">
      <c r="A7" s="26" t="s">
        <v>393</v>
      </c>
      <c r="B7" s="27" t="s">
        <v>394</v>
      </c>
      <c r="C7" s="28" t="s">
        <v>439</v>
      </c>
      <c r="D7" s="27" t="s">
        <v>395</v>
      </c>
      <c r="E7" s="28" t="s">
        <v>420</v>
      </c>
      <c r="F7" s="28" t="s">
        <v>299</v>
      </c>
      <c r="G7" s="28" t="s">
        <v>312</v>
      </c>
      <c r="H7" s="28" t="s">
        <v>21</v>
      </c>
      <c r="I7" s="27" t="s">
        <v>63</v>
      </c>
      <c r="J7" s="28">
        <v>1814</v>
      </c>
      <c r="K7" s="28"/>
      <c r="L7" s="27"/>
      <c r="M7" s="28"/>
      <c r="N7" s="28"/>
      <c r="O7" s="27"/>
    </row>
    <row r="8" spans="1:15" ht="15.6" x14ac:dyDescent="0.3">
      <c r="A8" s="26" t="s">
        <v>231</v>
      </c>
      <c r="B8" s="27" t="s">
        <v>685</v>
      </c>
      <c r="C8" s="28" t="s">
        <v>448</v>
      </c>
      <c r="D8" s="27"/>
      <c r="E8" s="28" t="s">
        <v>421</v>
      </c>
      <c r="F8" s="28" t="s">
        <v>225</v>
      </c>
      <c r="G8" s="28" t="s">
        <v>226</v>
      </c>
      <c r="H8" s="28" t="s">
        <v>21</v>
      </c>
      <c r="I8" s="27" t="s">
        <v>232</v>
      </c>
      <c r="J8" s="28">
        <v>1811</v>
      </c>
      <c r="K8" s="28"/>
      <c r="L8" s="27"/>
      <c r="M8" s="28"/>
      <c r="N8" s="28"/>
      <c r="O8" s="27"/>
    </row>
    <row r="9" spans="1:15" ht="15.6" x14ac:dyDescent="0.3">
      <c r="A9" s="26" t="s">
        <v>158</v>
      </c>
      <c r="B9" s="27" t="s">
        <v>32</v>
      </c>
      <c r="C9" s="28" t="s">
        <v>451</v>
      </c>
      <c r="D9" s="27" t="s">
        <v>12</v>
      </c>
      <c r="E9" s="28" t="s">
        <v>12</v>
      </c>
      <c r="F9" s="28" t="s">
        <v>137</v>
      </c>
      <c r="G9" s="28" t="s">
        <v>151</v>
      </c>
      <c r="H9" s="28" t="s">
        <v>21</v>
      </c>
      <c r="I9" s="27" t="s">
        <v>159</v>
      </c>
      <c r="J9" s="28">
        <v>1801</v>
      </c>
      <c r="K9" s="28"/>
      <c r="L9" s="27"/>
      <c r="M9" s="28"/>
      <c r="N9" s="28"/>
      <c r="O9" s="27"/>
    </row>
    <row r="10" spans="1:15" ht="15.6" x14ac:dyDescent="0.3">
      <c r="A10" s="26" t="s">
        <v>122</v>
      </c>
      <c r="B10" s="27" t="s">
        <v>379</v>
      </c>
      <c r="C10" s="28" t="s">
        <v>452</v>
      </c>
      <c r="D10" s="27" t="s">
        <v>380</v>
      </c>
      <c r="E10" s="28" t="s">
        <v>420</v>
      </c>
      <c r="F10" s="28" t="s">
        <v>299</v>
      </c>
      <c r="G10" s="28">
        <v>1811</v>
      </c>
      <c r="H10" s="28" t="s">
        <v>21</v>
      </c>
      <c r="I10" s="27" t="s">
        <v>63</v>
      </c>
      <c r="J10" s="28" t="s">
        <v>305</v>
      </c>
      <c r="K10" s="28"/>
      <c r="L10" s="27"/>
      <c r="M10" s="28"/>
      <c r="N10" s="28"/>
      <c r="O10" s="27"/>
    </row>
    <row r="11" spans="1:15" ht="15.6" x14ac:dyDescent="0.3">
      <c r="A11" s="26" t="s">
        <v>454</v>
      </c>
      <c r="B11" s="27" t="s">
        <v>455</v>
      </c>
      <c r="C11" s="28" t="s">
        <v>456</v>
      </c>
      <c r="D11" s="27" t="s">
        <v>457</v>
      </c>
      <c r="E11" s="28" t="s">
        <v>420</v>
      </c>
      <c r="F11" s="28" t="s">
        <v>225</v>
      </c>
      <c r="G11" s="28">
        <v>1811</v>
      </c>
      <c r="H11" s="28" t="s">
        <v>21</v>
      </c>
      <c r="I11" s="27" t="s">
        <v>63</v>
      </c>
      <c r="J11" s="28" t="s">
        <v>458</v>
      </c>
      <c r="K11" s="28"/>
      <c r="L11" s="27"/>
      <c r="M11" s="28"/>
      <c r="N11" s="28"/>
      <c r="O11" s="27"/>
    </row>
    <row r="12" spans="1:15" ht="15.6" x14ac:dyDescent="0.3">
      <c r="A12" s="26" t="s">
        <v>328</v>
      </c>
      <c r="B12" s="27" t="s">
        <v>329</v>
      </c>
      <c r="C12" s="28" t="s">
        <v>459</v>
      </c>
      <c r="D12" s="27" t="s">
        <v>314</v>
      </c>
      <c r="E12" s="28" t="s">
        <v>419</v>
      </c>
      <c r="F12" s="28" t="s">
        <v>299</v>
      </c>
      <c r="G12" s="28" t="s">
        <v>315</v>
      </c>
      <c r="H12" s="28" t="s">
        <v>39</v>
      </c>
      <c r="I12" s="27" t="s">
        <v>330</v>
      </c>
      <c r="J12" s="28"/>
      <c r="K12" s="28"/>
      <c r="L12" s="27"/>
      <c r="M12" s="28"/>
      <c r="N12" s="28" t="s">
        <v>39</v>
      </c>
      <c r="O12" s="27"/>
    </row>
    <row r="13" spans="1:15" ht="15.6" x14ac:dyDescent="0.3">
      <c r="A13" s="26" t="s">
        <v>331</v>
      </c>
      <c r="B13" s="27" t="s">
        <v>329</v>
      </c>
      <c r="C13" s="28" t="s">
        <v>459</v>
      </c>
      <c r="D13" s="27" t="s">
        <v>314</v>
      </c>
      <c r="E13" s="28" t="s">
        <v>419</v>
      </c>
      <c r="F13" s="28" t="s">
        <v>299</v>
      </c>
      <c r="G13" s="28" t="s">
        <v>315</v>
      </c>
      <c r="H13" s="28" t="s">
        <v>39</v>
      </c>
      <c r="I13" s="27" t="s">
        <v>330</v>
      </c>
      <c r="J13" s="28"/>
      <c r="K13" s="28"/>
      <c r="L13" s="27"/>
      <c r="M13" s="28"/>
      <c r="N13" s="28" t="s">
        <v>39</v>
      </c>
      <c r="O13" s="27"/>
    </row>
    <row r="14" spans="1:15" ht="15.6" x14ac:dyDescent="0.3">
      <c r="A14" s="26" t="s">
        <v>461</v>
      </c>
      <c r="B14" s="27" t="s">
        <v>462</v>
      </c>
      <c r="C14" s="28" t="s">
        <v>463</v>
      </c>
      <c r="D14" s="27" t="s">
        <v>464</v>
      </c>
      <c r="E14" s="28" t="s">
        <v>420</v>
      </c>
      <c r="F14" s="28" t="s">
        <v>225</v>
      </c>
      <c r="G14" s="28">
        <v>1811</v>
      </c>
      <c r="H14" s="28" t="s">
        <v>21</v>
      </c>
      <c r="I14" s="27" t="s">
        <v>465</v>
      </c>
      <c r="J14" s="28">
        <v>1872</v>
      </c>
      <c r="K14" s="28"/>
      <c r="L14" s="27"/>
      <c r="M14" s="28"/>
      <c r="N14" s="28"/>
      <c r="O14" s="27"/>
    </row>
    <row r="15" spans="1:15" ht="15.6" x14ac:dyDescent="0.3">
      <c r="A15" s="26" t="s">
        <v>303</v>
      </c>
      <c r="B15" s="27" t="s">
        <v>304</v>
      </c>
      <c r="C15" s="28" t="s">
        <v>466</v>
      </c>
      <c r="D15" s="27" t="s">
        <v>298</v>
      </c>
      <c r="E15" s="28" t="s">
        <v>296</v>
      </c>
      <c r="F15" s="28" t="s">
        <v>299</v>
      </c>
      <c r="G15" s="28">
        <v>1811</v>
      </c>
      <c r="H15" s="28" t="s">
        <v>21</v>
      </c>
      <c r="I15" s="27" t="s">
        <v>63</v>
      </c>
      <c r="J15" s="28" t="s">
        <v>305</v>
      </c>
      <c r="K15" s="28"/>
      <c r="L15" s="27"/>
      <c r="M15" s="28"/>
      <c r="N15" s="28"/>
      <c r="O15" s="27"/>
    </row>
    <row r="16" spans="1:15" ht="15.6" x14ac:dyDescent="0.3">
      <c r="A16" s="26" t="s">
        <v>467</v>
      </c>
      <c r="B16" s="27" t="s">
        <v>306</v>
      </c>
      <c r="C16" s="28" t="s">
        <v>469</v>
      </c>
      <c r="D16" s="27" t="s">
        <v>470</v>
      </c>
      <c r="E16" s="28" t="s">
        <v>420</v>
      </c>
      <c r="F16" s="28" t="s">
        <v>299</v>
      </c>
      <c r="G16" s="28">
        <v>1813</v>
      </c>
      <c r="H16" s="28" t="s">
        <v>21</v>
      </c>
      <c r="I16" s="27" t="s">
        <v>63</v>
      </c>
      <c r="J16" s="28" t="s">
        <v>307</v>
      </c>
      <c r="K16" s="28"/>
      <c r="L16" s="27"/>
      <c r="M16" s="28"/>
      <c r="N16" s="28"/>
      <c r="O16" s="27"/>
    </row>
    <row r="17" spans="1:15" ht="15.6" x14ac:dyDescent="0.3">
      <c r="A17" s="26" t="s">
        <v>194</v>
      </c>
      <c r="B17" s="27" t="s">
        <v>195</v>
      </c>
      <c r="C17" s="28" t="s">
        <v>472</v>
      </c>
      <c r="D17" s="27" t="s">
        <v>12</v>
      </c>
      <c r="E17" s="28" t="s">
        <v>12</v>
      </c>
      <c r="F17" s="28" t="s">
        <v>137</v>
      </c>
      <c r="G17" s="28" t="s">
        <v>179</v>
      </c>
      <c r="H17" s="28" t="s">
        <v>21</v>
      </c>
      <c r="I17" s="27" t="s">
        <v>30</v>
      </c>
      <c r="J17" s="28" t="s">
        <v>196</v>
      </c>
      <c r="K17" s="28"/>
      <c r="L17" s="27"/>
      <c r="M17" s="28"/>
      <c r="N17" s="28"/>
      <c r="O17" s="27"/>
    </row>
    <row r="18" spans="1:15" ht="15.6" x14ac:dyDescent="0.3">
      <c r="A18" s="26" t="s">
        <v>177</v>
      </c>
      <c r="B18" s="27" t="s">
        <v>178</v>
      </c>
      <c r="C18" s="28" t="s">
        <v>475</v>
      </c>
      <c r="D18" s="27" t="s">
        <v>12</v>
      </c>
      <c r="E18" s="28" t="s">
        <v>12</v>
      </c>
      <c r="F18" s="28" t="s">
        <v>137</v>
      </c>
      <c r="G18" s="28" t="s">
        <v>179</v>
      </c>
      <c r="H18" s="28" t="s">
        <v>21</v>
      </c>
      <c r="I18" s="27" t="s">
        <v>180</v>
      </c>
      <c r="J18" s="28">
        <v>1801</v>
      </c>
      <c r="K18" s="28"/>
      <c r="L18" s="27"/>
      <c r="M18" s="28"/>
      <c r="N18" s="28"/>
      <c r="O18" s="27"/>
    </row>
    <row r="19" spans="1:15" ht="15.6" x14ac:dyDescent="0.3">
      <c r="A19" s="26" t="s">
        <v>257</v>
      </c>
      <c r="B19" s="27" t="s">
        <v>178</v>
      </c>
      <c r="C19" s="28" t="s">
        <v>474</v>
      </c>
      <c r="D19" s="27"/>
      <c r="E19" s="28" t="s">
        <v>421</v>
      </c>
      <c r="F19" s="28" t="s">
        <v>407</v>
      </c>
      <c r="G19" s="28" t="s">
        <v>408</v>
      </c>
      <c r="H19" s="28" t="s">
        <v>62</v>
      </c>
      <c r="I19" s="27" t="s">
        <v>409</v>
      </c>
      <c r="J19" s="28">
        <v>1811</v>
      </c>
      <c r="K19" s="28"/>
      <c r="L19" s="27"/>
      <c r="M19" s="28"/>
      <c r="N19" s="28"/>
      <c r="O19" s="27"/>
    </row>
    <row r="20" spans="1:15" ht="15.6" x14ac:dyDescent="0.3">
      <c r="A20" s="26" t="s">
        <v>145</v>
      </c>
      <c r="B20" s="27" t="s">
        <v>49</v>
      </c>
      <c r="C20" s="28" t="s">
        <v>478</v>
      </c>
      <c r="D20" s="27" t="s">
        <v>12</v>
      </c>
      <c r="E20" s="28" t="s">
        <v>12</v>
      </c>
      <c r="F20" s="28" t="s">
        <v>137</v>
      </c>
      <c r="G20" s="28" t="s">
        <v>138</v>
      </c>
      <c r="H20" s="28" t="s">
        <v>21</v>
      </c>
      <c r="I20" s="27" t="s">
        <v>63</v>
      </c>
      <c r="J20" s="28" t="s">
        <v>144</v>
      </c>
      <c r="K20" s="28"/>
      <c r="L20" s="27"/>
      <c r="M20" s="28"/>
      <c r="N20" s="28"/>
      <c r="O20" s="27"/>
    </row>
    <row r="21" spans="1:15" ht="15.6" x14ac:dyDescent="0.3">
      <c r="A21" s="26" t="s">
        <v>92</v>
      </c>
      <c r="B21" s="27" t="s">
        <v>49</v>
      </c>
      <c r="C21" s="28" t="s">
        <v>477</v>
      </c>
      <c r="D21" s="27" t="s">
        <v>314</v>
      </c>
      <c r="E21" s="28" t="s">
        <v>419</v>
      </c>
      <c r="F21" s="28" t="s">
        <v>299</v>
      </c>
      <c r="G21" s="28" t="s">
        <v>315</v>
      </c>
      <c r="H21" s="28" t="s">
        <v>39</v>
      </c>
      <c r="I21" s="27"/>
      <c r="J21" s="28"/>
      <c r="K21" s="28"/>
      <c r="L21" s="27"/>
      <c r="M21" s="28"/>
      <c r="N21" s="28" t="s">
        <v>39</v>
      </c>
      <c r="O21" s="27"/>
    </row>
    <row r="22" spans="1:15" ht="15.6" x14ac:dyDescent="0.3">
      <c r="A22" s="26" t="s">
        <v>197</v>
      </c>
      <c r="B22" s="27" t="s">
        <v>198</v>
      </c>
      <c r="C22" s="28" t="s">
        <v>484</v>
      </c>
      <c r="D22" s="27" t="s">
        <v>12</v>
      </c>
      <c r="E22" s="28" t="s">
        <v>12</v>
      </c>
      <c r="F22" s="28" t="s">
        <v>137</v>
      </c>
      <c r="G22" s="28" t="s">
        <v>179</v>
      </c>
      <c r="H22" s="28" t="s">
        <v>21</v>
      </c>
      <c r="I22" s="27" t="s">
        <v>141</v>
      </c>
      <c r="J22" s="28" t="s">
        <v>199</v>
      </c>
      <c r="K22" s="28"/>
      <c r="L22" s="27"/>
      <c r="M22" s="28"/>
      <c r="N22" s="28"/>
      <c r="O22" s="27"/>
    </row>
    <row r="23" spans="1:15" ht="15.6" x14ac:dyDescent="0.3">
      <c r="A23" s="26" t="s">
        <v>200</v>
      </c>
      <c r="B23" s="27" t="s">
        <v>198</v>
      </c>
      <c r="C23" s="28" t="s">
        <v>485</v>
      </c>
      <c r="D23" s="27" t="s">
        <v>12</v>
      </c>
      <c r="E23" s="28" t="s">
        <v>12</v>
      </c>
      <c r="F23" s="28" t="s">
        <v>137</v>
      </c>
      <c r="G23" s="28" t="s">
        <v>179</v>
      </c>
      <c r="H23" s="28" t="s">
        <v>21</v>
      </c>
      <c r="I23" s="27" t="s">
        <v>156</v>
      </c>
      <c r="J23" s="28">
        <v>1801</v>
      </c>
      <c r="K23" s="28"/>
      <c r="L23" s="27"/>
      <c r="M23" s="28"/>
      <c r="N23" s="28"/>
      <c r="O23" s="27"/>
    </row>
    <row r="24" spans="1:15" ht="15.6" x14ac:dyDescent="0.3">
      <c r="A24" s="26" t="s">
        <v>297</v>
      </c>
      <c r="B24" s="27" t="s">
        <v>54</v>
      </c>
      <c r="C24" s="28" t="s">
        <v>490</v>
      </c>
      <c r="D24" s="27" t="s">
        <v>298</v>
      </c>
      <c r="E24" s="28" t="s">
        <v>296</v>
      </c>
      <c r="F24" s="28" t="s">
        <v>299</v>
      </c>
      <c r="G24" s="28">
        <v>1811</v>
      </c>
      <c r="H24" s="28" t="s">
        <v>21</v>
      </c>
      <c r="I24" s="27" t="s">
        <v>300</v>
      </c>
      <c r="J24" s="28">
        <v>1872</v>
      </c>
      <c r="K24" s="28"/>
      <c r="L24" s="27"/>
      <c r="M24" s="28"/>
      <c r="N24" s="28"/>
      <c r="O24" s="27"/>
    </row>
    <row r="25" spans="1:15" ht="15.6" x14ac:dyDescent="0.3">
      <c r="A25" s="26" t="s">
        <v>113</v>
      </c>
      <c r="B25" s="27" t="s">
        <v>54</v>
      </c>
      <c r="C25" s="28" t="s">
        <v>489</v>
      </c>
      <c r="D25" s="27" t="s">
        <v>114</v>
      </c>
      <c r="E25" s="28" t="s">
        <v>420</v>
      </c>
      <c r="F25" s="28" t="s">
        <v>112</v>
      </c>
      <c r="G25" s="28">
        <v>1811</v>
      </c>
      <c r="H25" s="28" t="s">
        <v>62</v>
      </c>
      <c r="I25" s="27" t="s">
        <v>63</v>
      </c>
      <c r="J25" s="28">
        <v>1813</v>
      </c>
      <c r="K25" s="28"/>
      <c r="L25" s="27"/>
      <c r="M25" s="28"/>
      <c r="N25" s="28"/>
      <c r="O25" s="27"/>
    </row>
    <row r="26" spans="1:15" ht="15.6" x14ac:dyDescent="0.3">
      <c r="A26" s="26" t="s">
        <v>115</v>
      </c>
      <c r="B26" s="27" t="s">
        <v>116</v>
      </c>
      <c r="C26" s="28" t="s">
        <v>493</v>
      </c>
      <c r="D26" s="27" t="s">
        <v>51</v>
      </c>
      <c r="E26" s="28" t="s">
        <v>420</v>
      </c>
      <c r="F26" s="28" t="s">
        <v>112</v>
      </c>
      <c r="G26" s="28">
        <v>1811</v>
      </c>
      <c r="H26" s="28" t="s">
        <v>21</v>
      </c>
      <c r="I26" s="27" t="s">
        <v>63</v>
      </c>
      <c r="J26" s="28">
        <v>1813</v>
      </c>
      <c r="K26" s="28"/>
      <c r="L26" s="27"/>
      <c r="M26" s="28"/>
      <c r="N26" s="28"/>
      <c r="O26" s="27"/>
    </row>
    <row r="27" spans="1:15" ht="15.6" x14ac:dyDescent="0.3">
      <c r="A27" s="26" t="s">
        <v>385</v>
      </c>
      <c r="B27" s="27" t="s">
        <v>386</v>
      </c>
      <c r="C27" s="28" t="s">
        <v>499</v>
      </c>
      <c r="D27" s="27" t="s">
        <v>387</v>
      </c>
      <c r="E27" s="28" t="s">
        <v>420</v>
      </c>
      <c r="F27" s="28" t="s">
        <v>299</v>
      </c>
      <c r="G27" s="28">
        <v>1811</v>
      </c>
      <c r="H27" s="28" t="s">
        <v>21</v>
      </c>
      <c r="I27" s="27" t="s">
        <v>63</v>
      </c>
      <c r="J27" s="28" t="s">
        <v>305</v>
      </c>
      <c r="K27" s="28"/>
      <c r="L27" s="27"/>
      <c r="M27" s="28"/>
      <c r="N27" s="28"/>
      <c r="O27" s="27"/>
    </row>
    <row r="28" spans="1:15" ht="15.6" x14ac:dyDescent="0.3">
      <c r="A28" s="26" t="s">
        <v>59</v>
      </c>
      <c r="B28" s="27" t="s">
        <v>60</v>
      </c>
      <c r="C28" s="28" t="s">
        <v>504</v>
      </c>
      <c r="D28" s="27" t="s">
        <v>51</v>
      </c>
      <c r="E28" s="28" t="s">
        <v>420</v>
      </c>
      <c r="F28" s="28" t="s">
        <v>61</v>
      </c>
      <c r="G28" s="28">
        <v>1811</v>
      </c>
      <c r="H28" s="28" t="s">
        <v>62</v>
      </c>
      <c r="I28" s="27" t="s">
        <v>63</v>
      </c>
      <c r="J28" s="28">
        <v>1813</v>
      </c>
      <c r="K28" s="28"/>
      <c r="L28" s="27"/>
      <c r="M28" s="28"/>
      <c r="N28" s="28"/>
      <c r="O28" s="27"/>
    </row>
    <row r="29" spans="1:15" ht="15.6" x14ac:dyDescent="0.3">
      <c r="A29" s="26" t="s">
        <v>122</v>
      </c>
      <c r="B29" s="27" t="s">
        <v>400</v>
      </c>
      <c r="C29" s="28" t="s">
        <v>506</v>
      </c>
      <c r="D29" s="27" t="s">
        <v>401</v>
      </c>
      <c r="E29" s="28" t="s">
        <v>420</v>
      </c>
      <c r="F29" s="28" t="s">
        <v>402</v>
      </c>
      <c r="G29" s="28">
        <v>1811</v>
      </c>
      <c r="H29" s="28" t="s">
        <v>21</v>
      </c>
      <c r="I29" s="27" t="s">
        <v>63</v>
      </c>
      <c r="J29" s="28" t="s">
        <v>305</v>
      </c>
      <c r="K29" s="28"/>
      <c r="L29" s="27"/>
      <c r="M29" s="28"/>
      <c r="N29" s="28"/>
      <c r="O29" s="27"/>
    </row>
    <row r="30" spans="1:15" ht="15.6" x14ac:dyDescent="0.3">
      <c r="A30" s="26" t="s">
        <v>391</v>
      </c>
      <c r="B30" s="27" t="s">
        <v>392</v>
      </c>
      <c r="C30" s="28" t="s">
        <v>510</v>
      </c>
      <c r="D30" s="27" t="s">
        <v>511</v>
      </c>
      <c r="E30" s="28" t="s">
        <v>420</v>
      </c>
      <c r="F30" s="28" t="s">
        <v>299</v>
      </c>
      <c r="G30" s="28" t="s">
        <v>312</v>
      </c>
      <c r="H30" s="28" t="s">
        <v>21</v>
      </c>
      <c r="I30" s="27" t="s">
        <v>63</v>
      </c>
      <c r="J30" s="28" t="s">
        <v>307</v>
      </c>
      <c r="K30" s="28"/>
      <c r="L30" s="27"/>
      <c r="M30" s="28"/>
      <c r="N30" s="28"/>
      <c r="O30" s="27"/>
    </row>
    <row r="31" spans="1:15" ht="15.6" x14ac:dyDescent="0.3">
      <c r="A31" s="26" t="s">
        <v>410</v>
      </c>
      <c r="B31" s="27" t="s">
        <v>392</v>
      </c>
      <c r="C31" s="28" t="s">
        <v>509</v>
      </c>
      <c r="D31" s="27"/>
      <c r="E31" s="28" t="s">
        <v>421</v>
      </c>
      <c r="F31" s="28" t="s">
        <v>411</v>
      </c>
      <c r="G31" s="28">
        <v>1811</v>
      </c>
      <c r="H31" s="28" t="s">
        <v>21</v>
      </c>
      <c r="I31" s="27" t="s">
        <v>63</v>
      </c>
      <c r="J31" s="28" t="s">
        <v>305</v>
      </c>
      <c r="K31" s="28"/>
      <c r="L31" s="27"/>
      <c r="M31" s="28"/>
      <c r="N31" s="28"/>
      <c r="O31" s="27"/>
    </row>
    <row r="32" spans="1:15" ht="15.6" x14ac:dyDescent="0.3">
      <c r="A32" s="26" t="s">
        <v>375</v>
      </c>
      <c r="B32" s="27" t="s">
        <v>376</v>
      </c>
      <c r="C32" s="28" t="s">
        <v>512</v>
      </c>
      <c r="D32" s="27" t="s">
        <v>513</v>
      </c>
      <c r="E32" s="28" t="s">
        <v>420</v>
      </c>
      <c r="F32" s="28" t="s">
        <v>299</v>
      </c>
      <c r="G32" s="28">
        <v>1813</v>
      </c>
      <c r="H32" s="28" t="s">
        <v>21</v>
      </c>
      <c r="I32" s="27" t="s">
        <v>63</v>
      </c>
      <c r="J32" s="28" t="s">
        <v>307</v>
      </c>
      <c r="K32" s="28"/>
      <c r="L32" s="27"/>
      <c r="M32" s="28"/>
      <c r="N32" s="28"/>
      <c r="O32" s="27"/>
    </row>
    <row r="33" spans="1:15" ht="31.2" x14ac:dyDescent="0.3">
      <c r="A33" s="26" t="s">
        <v>396</v>
      </c>
      <c r="B33" s="27" t="s">
        <v>397</v>
      </c>
      <c r="C33" s="28" t="s">
        <v>517</v>
      </c>
      <c r="D33" s="27" t="s">
        <v>395</v>
      </c>
      <c r="E33" s="28" t="s">
        <v>420</v>
      </c>
      <c r="F33" s="28" t="s">
        <v>299</v>
      </c>
      <c r="G33" s="28">
        <v>1811</v>
      </c>
      <c r="H33" s="28" t="s">
        <v>21</v>
      </c>
      <c r="I33" s="27" t="s">
        <v>63</v>
      </c>
      <c r="J33" s="28" t="s">
        <v>305</v>
      </c>
      <c r="K33" s="28"/>
      <c r="L33" s="27"/>
      <c r="M33" s="28"/>
      <c r="N33" s="28"/>
      <c r="O33" s="27"/>
    </row>
    <row r="34" spans="1:15" ht="15.6" x14ac:dyDescent="0.3">
      <c r="A34" s="26" t="s">
        <v>398</v>
      </c>
      <c r="B34" s="27" t="s">
        <v>399</v>
      </c>
      <c r="C34" s="28" t="s">
        <v>518</v>
      </c>
      <c r="D34" s="27" t="s">
        <v>519</v>
      </c>
      <c r="E34" s="28" t="s">
        <v>420</v>
      </c>
      <c r="F34" s="28" t="s">
        <v>299</v>
      </c>
      <c r="G34" s="28">
        <v>1813</v>
      </c>
      <c r="H34" s="28" t="s">
        <v>21</v>
      </c>
      <c r="I34" s="27" t="s">
        <v>63</v>
      </c>
      <c r="J34" s="28" t="s">
        <v>307</v>
      </c>
      <c r="K34" s="28"/>
      <c r="L34" s="27"/>
      <c r="M34" s="28"/>
      <c r="N34" s="28"/>
      <c r="O34" s="27"/>
    </row>
    <row r="35" spans="1:15" ht="15.6" x14ac:dyDescent="0.3">
      <c r="A35" s="26" t="s">
        <v>135</v>
      </c>
      <c r="B35" s="27" t="s">
        <v>383</v>
      </c>
      <c r="C35" s="28" t="s">
        <v>520</v>
      </c>
      <c r="D35" s="27" t="s">
        <v>384</v>
      </c>
      <c r="E35" s="28" t="s">
        <v>420</v>
      </c>
      <c r="F35" s="28" t="s">
        <v>299</v>
      </c>
      <c r="G35" s="28">
        <v>1811</v>
      </c>
      <c r="H35" s="28" t="s">
        <v>21</v>
      </c>
      <c r="I35" s="27" t="s">
        <v>63</v>
      </c>
      <c r="J35" s="28" t="s">
        <v>305</v>
      </c>
      <c r="K35" s="28"/>
      <c r="L35" s="27"/>
      <c r="M35" s="28"/>
      <c r="N35" s="28"/>
      <c r="O35" s="27"/>
    </row>
    <row r="36" spans="1:15" ht="15.6" x14ac:dyDescent="0.3">
      <c r="A36" s="26" t="s">
        <v>173</v>
      </c>
      <c r="B36" s="27" t="s">
        <v>174</v>
      </c>
      <c r="C36" s="28" t="s">
        <v>521</v>
      </c>
      <c r="D36" s="27" t="s">
        <v>45</v>
      </c>
      <c r="E36" s="28" t="s">
        <v>420</v>
      </c>
      <c r="F36" s="28" t="s">
        <v>137</v>
      </c>
      <c r="G36" s="28" t="s">
        <v>175</v>
      </c>
      <c r="H36" s="28" t="s">
        <v>62</v>
      </c>
      <c r="I36" s="27" t="s">
        <v>63</v>
      </c>
      <c r="J36" s="28" t="s">
        <v>176</v>
      </c>
      <c r="K36" s="28"/>
      <c r="L36" s="27"/>
      <c r="M36" s="28"/>
      <c r="N36" s="28"/>
      <c r="O36" s="27"/>
    </row>
    <row r="37" spans="1:15" ht="15.6" x14ac:dyDescent="0.3">
      <c r="A37" s="26" t="s">
        <v>117</v>
      </c>
      <c r="B37" s="27" t="s">
        <v>118</v>
      </c>
      <c r="C37" s="28" t="s">
        <v>524</v>
      </c>
      <c r="D37" s="27" t="s">
        <v>119</v>
      </c>
      <c r="E37" s="28" t="s">
        <v>420</v>
      </c>
      <c r="F37" s="28" t="s">
        <v>112</v>
      </c>
      <c r="G37" s="28">
        <v>1811</v>
      </c>
      <c r="H37" s="28" t="s">
        <v>21</v>
      </c>
      <c r="I37" s="27" t="s">
        <v>63</v>
      </c>
      <c r="J37" s="28">
        <v>1813</v>
      </c>
      <c r="K37" s="28"/>
      <c r="L37" s="27"/>
      <c r="M37" s="28"/>
      <c r="N37" s="28"/>
      <c r="O37" s="27"/>
    </row>
    <row r="38" spans="1:15" ht="15.6" x14ac:dyDescent="0.3">
      <c r="A38" s="26" t="s">
        <v>528</v>
      </c>
      <c r="B38" s="27" t="s">
        <v>527</v>
      </c>
      <c r="C38" s="28" t="s">
        <v>533</v>
      </c>
      <c r="D38" s="27" t="s">
        <v>534</v>
      </c>
      <c r="E38" s="28" t="s">
        <v>420</v>
      </c>
      <c r="F38" s="28" t="s">
        <v>225</v>
      </c>
      <c r="G38" s="28">
        <v>1811</v>
      </c>
      <c r="H38" s="28" t="s">
        <v>21</v>
      </c>
      <c r="I38" s="27" t="s">
        <v>63</v>
      </c>
      <c r="J38" s="28" t="s">
        <v>458</v>
      </c>
      <c r="K38" s="28"/>
      <c r="L38" s="27"/>
      <c r="M38" s="28"/>
      <c r="N38" s="28"/>
      <c r="O38" s="27"/>
    </row>
    <row r="39" spans="1:15" ht="31.2" x14ac:dyDescent="0.3">
      <c r="A39" s="26" t="s">
        <v>193</v>
      </c>
      <c r="B39" s="27" t="s">
        <v>530</v>
      </c>
      <c r="C39" s="28" t="s">
        <v>536</v>
      </c>
      <c r="D39" s="27" t="s">
        <v>12</v>
      </c>
      <c r="E39" s="28" t="s">
        <v>12</v>
      </c>
      <c r="F39" s="28" t="s">
        <v>137</v>
      </c>
      <c r="G39" s="28" t="s">
        <v>179</v>
      </c>
      <c r="H39" s="28" t="s">
        <v>21</v>
      </c>
      <c r="I39" s="27" t="s">
        <v>63</v>
      </c>
      <c r="J39" s="28" t="s">
        <v>144</v>
      </c>
      <c r="K39" s="28"/>
      <c r="L39" s="27"/>
      <c r="M39" s="28"/>
      <c r="N39" s="28"/>
      <c r="O39" s="27"/>
    </row>
    <row r="40" spans="1:15" ht="15.6" x14ac:dyDescent="0.3">
      <c r="A40" s="26" t="s">
        <v>207</v>
      </c>
      <c r="B40" s="27" t="s">
        <v>83</v>
      </c>
      <c r="C40" s="28" t="s">
        <v>537</v>
      </c>
      <c r="D40" s="27" t="s">
        <v>12</v>
      </c>
      <c r="E40" s="28" t="s">
        <v>12</v>
      </c>
      <c r="F40" s="28" t="s">
        <v>137</v>
      </c>
      <c r="G40" s="28" t="s">
        <v>179</v>
      </c>
      <c r="H40" s="28" t="s">
        <v>21</v>
      </c>
      <c r="I40" s="27" t="s">
        <v>89</v>
      </c>
      <c r="J40" s="28">
        <v>1811</v>
      </c>
      <c r="K40" s="28"/>
      <c r="L40" s="27"/>
      <c r="M40" s="28"/>
      <c r="N40" s="28"/>
      <c r="O40" s="27"/>
    </row>
    <row r="41" spans="1:15" ht="15.6" x14ac:dyDescent="0.3">
      <c r="A41" s="26" t="s">
        <v>208</v>
      </c>
      <c r="B41" s="27" t="s">
        <v>83</v>
      </c>
      <c r="C41" s="28" t="s">
        <v>538</v>
      </c>
      <c r="D41" s="27" t="s">
        <v>12</v>
      </c>
      <c r="E41" s="28" t="s">
        <v>12</v>
      </c>
      <c r="F41" s="28" t="s">
        <v>137</v>
      </c>
      <c r="G41" s="28" t="s">
        <v>179</v>
      </c>
      <c r="H41" s="28" t="s">
        <v>62</v>
      </c>
      <c r="I41" s="27" t="s">
        <v>22</v>
      </c>
      <c r="J41" s="28">
        <v>1811</v>
      </c>
      <c r="K41" s="28"/>
      <c r="L41" s="27"/>
      <c r="M41" s="28"/>
      <c r="N41" s="28"/>
      <c r="O41" s="27"/>
    </row>
    <row r="42" spans="1:15" ht="15.6" x14ac:dyDescent="0.3">
      <c r="A42" s="26" t="s">
        <v>206</v>
      </c>
      <c r="B42" s="27" t="s">
        <v>545</v>
      </c>
      <c r="C42" s="28" t="s">
        <v>546</v>
      </c>
      <c r="D42" s="27" t="s">
        <v>12</v>
      </c>
      <c r="E42" s="28" t="s">
        <v>12</v>
      </c>
      <c r="F42" s="28" t="s">
        <v>137</v>
      </c>
      <c r="G42" s="28" t="s">
        <v>179</v>
      </c>
      <c r="H42" s="28" t="s">
        <v>62</v>
      </c>
      <c r="I42" s="27" t="s">
        <v>63</v>
      </c>
      <c r="J42" s="28" t="s">
        <v>144</v>
      </c>
      <c r="K42" s="28"/>
      <c r="L42" s="27"/>
      <c r="M42" s="28"/>
      <c r="N42" s="28"/>
      <c r="O42" s="27"/>
    </row>
    <row r="43" spans="1:15" ht="15.6" x14ac:dyDescent="0.3">
      <c r="A43" s="26" t="s">
        <v>120</v>
      </c>
      <c r="B43" s="27" t="s">
        <v>121</v>
      </c>
      <c r="C43" s="28" t="s">
        <v>547</v>
      </c>
      <c r="D43" s="27" t="s">
        <v>111</v>
      </c>
      <c r="E43" s="28" t="s">
        <v>420</v>
      </c>
      <c r="F43" s="28" t="s">
        <v>112</v>
      </c>
      <c r="G43" s="28">
        <v>1811</v>
      </c>
      <c r="H43" s="28" t="s">
        <v>21</v>
      </c>
      <c r="I43" s="27" t="s">
        <v>63</v>
      </c>
      <c r="J43" s="28">
        <v>1813</v>
      </c>
      <c r="K43" s="28"/>
      <c r="L43" s="27"/>
      <c r="M43" s="28"/>
      <c r="N43" s="28"/>
      <c r="O43" s="27"/>
    </row>
    <row r="44" spans="1:15" ht="15.6" x14ac:dyDescent="0.3">
      <c r="A44" s="26" t="s">
        <v>135</v>
      </c>
      <c r="B44" s="27" t="s">
        <v>136</v>
      </c>
      <c r="C44" s="28" t="s">
        <v>549</v>
      </c>
      <c r="D44" s="27" t="s">
        <v>12</v>
      </c>
      <c r="E44" s="28" t="s">
        <v>12</v>
      </c>
      <c r="F44" s="28" t="s">
        <v>137</v>
      </c>
      <c r="G44" s="28" t="s">
        <v>138</v>
      </c>
      <c r="H44" s="28" t="s">
        <v>21</v>
      </c>
      <c r="I44" s="27" t="s">
        <v>139</v>
      </c>
      <c r="J44" s="28">
        <v>1801</v>
      </c>
      <c r="K44" s="28"/>
      <c r="L44" s="27"/>
      <c r="M44" s="28"/>
      <c r="N44" s="28"/>
      <c r="O44" s="27"/>
    </row>
    <row r="45" spans="1:15" ht="31.2" x14ac:dyDescent="0.3">
      <c r="A45" s="26" t="s">
        <v>140</v>
      </c>
      <c r="B45" s="27" t="s">
        <v>136</v>
      </c>
      <c r="C45" s="28" t="s">
        <v>550</v>
      </c>
      <c r="D45" s="27" t="s">
        <v>12</v>
      </c>
      <c r="E45" s="28" t="s">
        <v>12</v>
      </c>
      <c r="F45" s="28" t="s">
        <v>137</v>
      </c>
      <c r="G45" s="28" t="s">
        <v>138</v>
      </c>
      <c r="H45" s="28" t="s">
        <v>62</v>
      </c>
      <c r="I45" s="27" t="s">
        <v>141</v>
      </c>
      <c r="J45" s="28" t="s">
        <v>142</v>
      </c>
      <c r="K45" s="28"/>
      <c r="L45" s="27"/>
      <c r="M45" s="28"/>
      <c r="N45" s="28"/>
      <c r="O45" s="27"/>
    </row>
    <row r="46" spans="1:15" ht="31.2" x14ac:dyDescent="0.3">
      <c r="A46" s="26" t="s">
        <v>143</v>
      </c>
      <c r="B46" s="27" t="s">
        <v>136</v>
      </c>
      <c r="C46" s="28" t="s">
        <v>551</v>
      </c>
      <c r="D46" s="27" t="s">
        <v>12</v>
      </c>
      <c r="E46" s="28" t="s">
        <v>12</v>
      </c>
      <c r="F46" s="28" t="s">
        <v>137</v>
      </c>
      <c r="G46" s="28" t="s">
        <v>138</v>
      </c>
      <c r="H46" s="28" t="s">
        <v>21</v>
      </c>
      <c r="I46" s="27" t="s">
        <v>63</v>
      </c>
      <c r="J46" s="28" t="s">
        <v>144</v>
      </c>
      <c r="K46" s="28"/>
      <c r="L46" s="27"/>
      <c r="M46" s="28"/>
      <c r="N46" s="28"/>
      <c r="O46" s="27"/>
    </row>
    <row r="47" spans="1:15" ht="15.6" x14ac:dyDescent="0.3">
      <c r="A47" s="26" t="s">
        <v>152</v>
      </c>
      <c r="B47" s="27" t="s">
        <v>136</v>
      </c>
      <c r="C47" s="28" t="s">
        <v>553</v>
      </c>
      <c r="D47" s="27" t="s">
        <v>12</v>
      </c>
      <c r="E47" s="28" t="s">
        <v>12</v>
      </c>
      <c r="F47" s="28" t="s">
        <v>137</v>
      </c>
      <c r="G47" s="28" t="s">
        <v>151</v>
      </c>
      <c r="H47" s="28" t="s">
        <v>21</v>
      </c>
      <c r="I47" s="27" t="s">
        <v>153</v>
      </c>
      <c r="J47" s="28">
        <v>1811</v>
      </c>
      <c r="K47" s="28"/>
      <c r="L47" s="27"/>
      <c r="M47" s="28"/>
      <c r="N47" s="28"/>
      <c r="O47" s="27"/>
    </row>
    <row r="48" spans="1:15" ht="15.6" x14ac:dyDescent="0.3">
      <c r="A48" s="26" t="s">
        <v>155</v>
      </c>
      <c r="B48" s="27" t="s">
        <v>136</v>
      </c>
      <c r="C48" s="28" t="s">
        <v>555</v>
      </c>
      <c r="D48" s="27" t="s">
        <v>12</v>
      </c>
      <c r="E48" s="28" t="s">
        <v>12</v>
      </c>
      <c r="F48" s="28" t="s">
        <v>137</v>
      </c>
      <c r="G48" s="28" t="s">
        <v>151</v>
      </c>
      <c r="H48" s="28" t="s">
        <v>21</v>
      </c>
      <c r="I48" s="27" t="s">
        <v>156</v>
      </c>
      <c r="J48" s="28">
        <v>1801</v>
      </c>
      <c r="K48" s="28"/>
      <c r="L48" s="27"/>
      <c r="M48" s="28"/>
      <c r="N48" s="28"/>
      <c r="O48" s="27"/>
    </row>
    <row r="49" spans="1:15" ht="15.6" x14ac:dyDescent="0.3">
      <c r="A49" s="26" t="s">
        <v>132</v>
      </c>
      <c r="B49" s="27" t="s">
        <v>136</v>
      </c>
      <c r="C49" s="28" t="s">
        <v>558</v>
      </c>
      <c r="D49" s="27" t="s">
        <v>12</v>
      </c>
      <c r="E49" s="28" t="s">
        <v>12</v>
      </c>
      <c r="F49" s="28" t="s">
        <v>137</v>
      </c>
      <c r="G49" s="28" t="s">
        <v>179</v>
      </c>
      <c r="H49" s="28" t="s">
        <v>21</v>
      </c>
      <c r="I49" s="27" t="s">
        <v>185</v>
      </c>
      <c r="J49" s="28">
        <v>1895</v>
      </c>
      <c r="K49" s="28"/>
      <c r="L49" s="27"/>
      <c r="M49" s="28"/>
      <c r="N49" s="28"/>
      <c r="O49" s="27"/>
    </row>
    <row r="50" spans="1:15" ht="15.6" x14ac:dyDescent="0.3">
      <c r="A50" s="26" t="s">
        <v>186</v>
      </c>
      <c r="B50" s="27" t="s">
        <v>136</v>
      </c>
      <c r="C50" s="28" t="s">
        <v>559</v>
      </c>
      <c r="D50" s="27" t="s">
        <v>12</v>
      </c>
      <c r="E50" s="28" t="s">
        <v>12</v>
      </c>
      <c r="F50" s="28" t="s">
        <v>137</v>
      </c>
      <c r="G50" s="28" t="s">
        <v>179</v>
      </c>
      <c r="H50" s="28" t="s">
        <v>21</v>
      </c>
      <c r="I50" s="27" t="s">
        <v>30</v>
      </c>
      <c r="J50" s="28">
        <v>1810</v>
      </c>
      <c r="K50" s="28"/>
      <c r="L50" s="27"/>
      <c r="M50" s="28"/>
      <c r="N50" s="28"/>
      <c r="O50" s="27"/>
    </row>
    <row r="51" spans="1:15" ht="15.6" x14ac:dyDescent="0.3">
      <c r="A51" s="26" t="s">
        <v>117</v>
      </c>
      <c r="B51" s="27" t="s">
        <v>136</v>
      </c>
      <c r="C51" s="28" t="s">
        <v>560</v>
      </c>
      <c r="D51" s="27" t="s">
        <v>12</v>
      </c>
      <c r="E51" s="28" t="s">
        <v>12</v>
      </c>
      <c r="F51" s="28" t="s">
        <v>137</v>
      </c>
      <c r="G51" s="28" t="s">
        <v>179</v>
      </c>
      <c r="H51" s="28" t="s">
        <v>21</v>
      </c>
      <c r="I51" s="27" t="s">
        <v>187</v>
      </c>
      <c r="J51" s="28">
        <v>1801</v>
      </c>
      <c r="K51" s="28"/>
      <c r="L51" s="27"/>
      <c r="M51" s="28"/>
      <c r="N51" s="28"/>
      <c r="O51" s="27"/>
    </row>
    <row r="52" spans="1:15" ht="15.6" x14ac:dyDescent="0.3">
      <c r="A52" s="26" t="s">
        <v>188</v>
      </c>
      <c r="B52" s="27" t="s">
        <v>136</v>
      </c>
      <c r="C52" s="28" t="s">
        <v>561</v>
      </c>
      <c r="D52" s="27" t="s">
        <v>12</v>
      </c>
      <c r="E52" s="28" t="s">
        <v>12</v>
      </c>
      <c r="F52" s="28" t="s">
        <v>137</v>
      </c>
      <c r="G52" s="28" t="s">
        <v>179</v>
      </c>
      <c r="H52" s="28" t="s">
        <v>62</v>
      </c>
      <c r="I52" s="27" t="s">
        <v>189</v>
      </c>
      <c r="J52" s="28">
        <v>1876</v>
      </c>
      <c r="K52" s="28"/>
      <c r="L52" s="27"/>
      <c r="M52" s="28"/>
      <c r="N52" s="28"/>
      <c r="O52" s="27"/>
    </row>
    <row r="53" spans="1:15" ht="15.6" x14ac:dyDescent="0.3">
      <c r="A53" s="26" t="s">
        <v>190</v>
      </c>
      <c r="B53" s="27" t="s">
        <v>136</v>
      </c>
      <c r="C53" s="28" t="s">
        <v>562</v>
      </c>
      <c r="D53" s="27" t="s">
        <v>12</v>
      </c>
      <c r="E53" s="28" t="s">
        <v>12</v>
      </c>
      <c r="F53" s="28" t="s">
        <v>137</v>
      </c>
      <c r="G53" s="28" t="s">
        <v>179</v>
      </c>
      <c r="H53" s="28" t="s">
        <v>21</v>
      </c>
      <c r="I53" s="27" t="s">
        <v>191</v>
      </c>
      <c r="J53" s="28">
        <v>1815</v>
      </c>
      <c r="K53" s="28"/>
      <c r="L53" s="27"/>
      <c r="M53" s="28"/>
      <c r="N53" s="28"/>
      <c r="O53" s="27" t="s">
        <v>192</v>
      </c>
    </row>
    <row r="54" spans="1:15" ht="15.6" x14ac:dyDescent="0.3">
      <c r="A54" s="26" t="s">
        <v>275</v>
      </c>
      <c r="B54" s="27" t="s">
        <v>136</v>
      </c>
      <c r="C54" s="28" t="s">
        <v>563</v>
      </c>
      <c r="D54" s="27"/>
      <c r="E54" s="28" t="s">
        <v>421</v>
      </c>
      <c r="F54" s="28" t="s">
        <v>225</v>
      </c>
      <c r="G54" s="28" t="s">
        <v>273</v>
      </c>
      <c r="H54" s="28" t="s">
        <v>62</v>
      </c>
      <c r="I54" s="27" t="s">
        <v>63</v>
      </c>
      <c r="J54" s="28" t="s">
        <v>144</v>
      </c>
      <c r="K54" s="28"/>
      <c r="L54" s="27"/>
      <c r="M54" s="28"/>
      <c r="N54" s="28"/>
      <c r="O54" s="27"/>
    </row>
    <row r="55" spans="1:15" ht="15.6" x14ac:dyDescent="0.3">
      <c r="A55" s="26" t="s">
        <v>210</v>
      </c>
      <c r="B55" s="27" t="s">
        <v>88</v>
      </c>
      <c r="C55" s="28" t="s">
        <v>565</v>
      </c>
      <c r="D55" s="27" t="s">
        <v>12</v>
      </c>
      <c r="E55" s="28" t="s">
        <v>12</v>
      </c>
      <c r="F55" s="28" t="s">
        <v>137</v>
      </c>
      <c r="G55" s="28" t="s">
        <v>179</v>
      </c>
      <c r="H55" s="28" t="s">
        <v>21</v>
      </c>
      <c r="I55" s="27" t="s">
        <v>30</v>
      </c>
      <c r="J55" s="28">
        <v>1896</v>
      </c>
      <c r="K55" s="28"/>
      <c r="L55" s="27"/>
      <c r="M55" s="28"/>
      <c r="N55" s="28"/>
      <c r="O55" s="27"/>
    </row>
    <row r="56" spans="1:15" ht="15.6" x14ac:dyDescent="0.3">
      <c r="A56" s="26" t="s">
        <v>211</v>
      </c>
      <c r="B56" s="27" t="s">
        <v>88</v>
      </c>
      <c r="C56" s="28" t="s">
        <v>566</v>
      </c>
      <c r="D56" s="27" t="s">
        <v>12</v>
      </c>
      <c r="E56" s="28" t="s">
        <v>12</v>
      </c>
      <c r="F56" s="28" t="s">
        <v>137</v>
      </c>
      <c r="G56" s="28" t="s">
        <v>179</v>
      </c>
      <c r="H56" s="28" t="s">
        <v>21</v>
      </c>
      <c r="I56" s="27" t="s">
        <v>212</v>
      </c>
      <c r="J56" s="28">
        <v>1895</v>
      </c>
      <c r="K56" s="28"/>
      <c r="L56" s="27"/>
      <c r="M56" s="28"/>
      <c r="N56" s="28"/>
      <c r="O56" s="27"/>
    </row>
    <row r="57" spans="1:15" ht="15.6" x14ac:dyDescent="0.3">
      <c r="A57" s="26" t="s">
        <v>87</v>
      </c>
      <c r="B57" s="27" t="s">
        <v>88</v>
      </c>
      <c r="C57" s="28" t="s">
        <v>568</v>
      </c>
      <c r="D57" s="27" t="s">
        <v>12</v>
      </c>
      <c r="E57" s="28" t="s">
        <v>12</v>
      </c>
      <c r="F57" s="28" t="s">
        <v>13</v>
      </c>
      <c r="G57" s="28" t="s">
        <v>14</v>
      </c>
      <c r="H57" s="28" t="s">
        <v>21</v>
      </c>
      <c r="I57" s="27" t="s">
        <v>89</v>
      </c>
      <c r="J57" s="28">
        <v>1801</v>
      </c>
      <c r="K57" s="28"/>
      <c r="L57" s="27"/>
      <c r="M57" s="28"/>
      <c r="N57" s="28"/>
      <c r="O57" s="27"/>
    </row>
    <row r="58" spans="1:15" ht="15.6" x14ac:dyDescent="0.3">
      <c r="A58" s="26" t="s">
        <v>20</v>
      </c>
      <c r="B58" s="27" t="s">
        <v>88</v>
      </c>
      <c r="C58" s="28" t="s">
        <v>570</v>
      </c>
      <c r="D58" s="27" t="s">
        <v>12</v>
      </c>
      <c r="E58" s="28" t="s">
        <v>12</v>
      </c>
      <c r="F58" s="28" t="s">
        <v>13</v>
      </c>
      <c r="G58" s="28" t="s">
        <v>14</v>
      </c>
      <c r="H58" s="28" t="s">
        <v>21</v>
      </c>
      <c r="I58" s="27" t="s">
        <v>91</v>
      </c>
      <c r="J58" s="28">
        <v>1801</v>
      </c>
      <c r="K58" s="28"/>
      <c r="L58" s="27"/>
      <c r="M58" s="28"/>
      <c r="N58" s="28"/>
      <c r="O58" s="27"/>
    </row>
    <row r="59" spans="1:15" ht="15.6" x14ac:dyDescent="0.3">
      <c r="A59" s="26" t="s">
        <v>247</v>
      </c>
      <c r="B59" s="27" t="s">
        <v>573</v>
      </c>
      <c r="C59" s="28" t="s">
        <v>574</v>
      </c>
      <c r="D59" s="27"/>
      <c r="E59" s="28" t="s">
        <v>421</v>
      </c>
      <c r="F59" s="28" t="s">
        <v>225</v>
      </c>
      <c r="G59" s="28" t="s">
        <v>226</v>
      </c>
      <c r="H59" s="28" t="s">
        <v>62</v>
      </c>
      <c r="I59" s="27" t="s">
        <v>22</v>
      </c>
      <c r="J59" s="28">
        <v>1811</v>
      </c>
      <c r="K59" s="28"/>
      <c r="L59" s="27"/>
      <c r="M59" s="28"/>
      <c r="N59" s="28"/>
      <c r="O59" s="27"/>
    </row>
    <row r="60" spans="1:15" ht="15.6" x14ac:dyDescent="0.3">
      <c r="A60" s="26" t="s">
        <v>301</v>
      </c>
      <c r="B60" s="27" t="s">
        <v>302</v>
      </c>
      <c r="C60" s="28" t="s">
        <v>575</v>
      </c>
      <c r="D60" s="27" t="s">
        <v>660</v>
      </c>
      <c r="E60" s="28" t="s">
        <v>420</v>
      </c>
      <c r="F60" s="28" t="s">
        <v>299</v>
      </c>
      <c r="G60" s="28">
        <v>1813</v>
      </c>
      <c r="H60" s="28" t="s">
        <v>21</v>
      </c>
      <c r="I60" s="27" t="s">
        <v>100</v>
      </c>
      <c r="J60" s="28">
        <v>1919</v>
      </c>
      <c r="K60" s="28"/>
      <c r="L60" s="27"/>
      <c r="M60" s="28"/>
      <c r="N60" s="28"/>
      <c r="O60" s="27"/>
    </row>
    <row r="61" spans="1:15" ht="15.6" x14ac:dyDescent="0.3">
      <c r="A61" s="26" t="s">
        <v>250</v>
      </c>
      <c r="B61" s="27" t="s">
        <v>249</v>
      </c>
      <c r="C61" s="28" t="s">
        <v>577</v>
      </c>
      <c r="D61" s="27" t="s">
        <v>45</v>
      </c>
      <c r="E61" s="28" t="s">
        <v>420</v>
      </c>
      <c r="F61" s="28" t="s">
        <v>225</v>
      </c>
      <c r="G61" s="28" t="s">
        <v>226</v>
      </c>
      <c r="H61" s="28" t="s">
        <v>21</v>
      </c>
      <c r="I61" s="27" t="s">
        <v>78</v>
      </c>
      <c r="J61" s="28">
        <v>1811</v>
      </c>
      <c r="K61" s="28"/>
      <c r="L61" s="27"/>
      <c r="M61" s="28"/>
      <c r="N61" s="28"/>
      <c r="O61" s="27"/>
    </row>
    <row r="62" spans="1:15" ht="15.6" x14ac:dyDescent="0.3">
      <c r="A62" s="26" t="s">
        <v>251</v>
      </c>
      <c r="B62" s="27" t="s">
        <v>249</v>
      </c>
      <c r="C62" s="28" t="s">
        <v>578</v>
      </c>
      <c r="D62" s="27" t="s">
        <v>45</v>
      </c>
      <c r="E62" s="28" t="s">
        <v>420</v>
      </c>
      <c r="F62" s="28" t="s">
        <v>225</v>
      </c>
      <c r="G62" s="28" t="s">
        <v>226</v>
      </c>
      <c r="H62" s="28" t="s">
        <v>62</v>
      </c>
      <c r="I62" s="27" t="s">
        <v>63</v>
      </c>
      <c r="J62" s="28" t="s">
        <v>252</v>
      </c>
      <c r="K62" s="28"/>
      <c r="L62" s="27"/>
      <c r="M62" s="28"/>
      <c r="N62" s="28"/>
      <c r="O62" s="27"/>
    </row>
    <row r="63" spans="1:15" ht="15.6" x14ac:dyDescent="0.3">
      <c r="A63" s="26" t="s">
        <v>245</v>
      </c>
      <c r="B63" s="27" t="s">
        <v>243</v>
      </c>
      <c r="C63" s="28" t="s">
        <v>586</v>
      </c>
      <c r="D63" s="27"/>
      <c r="E63" s="28" t="s">
        <v>421</v>
      </c>
      <c r="F63" s="28" t="s">
        <v>225</v>
      </c>
      <c r="G63" s="28" t="s">
        <v>226</v>
      </c>
      <c r="H63" s="28" t="s">
        <v>62</v>
      </c>
      <c r="I63" s="27" t="s">
        <v>246</v>
      </c>
      <c r="J63" s="28">
        <v>1811</v>
      </c>
      <c r="K63" s="28"/>
      <c r="L63" s="27"/>
      <c r="M63" s="28"/>
      <c r="N63" s="28"/>
      <c r="O63" s="27"/>
    </row>
    <row r="64" spans="1:15" ht="15.6" x14ac:dyDescent="0.3">
      <c r="A64" s="26" t="s">
        <v>64</v>
      </c>
      <c r="B64" s="27" t="s">
        <v>582</v>
      </c>
      <c r="C64" s="28" t="s">
        <v>589</v>
      </c>
      <c r="D64" s="27" t="s">
        <v>44</v>
      </c>
      <c r="E64" s="28" t="s">
        <v>420</v>
      </c>
      <c r="F64" s="28" t="s">
        <v>29</v>
      </c>
      <c r="G64" s="28">
        <v>1811</v>
      </c>
      <c r="H64" s="28" t="s">
        <v>21</v>
      </c>
      <c r="I64" s="27" t="s">
        <v>63</v>
      </c>
      <c r="J64" s="28" t="s">
        <v>65</v>
      </c>
      <c r="K64" s="28"/>
      <c r="L64" s="27"/>
      <c r="M64" s="28"/>
      <c r="N64" s="28"/>
      <c r="O64" s="27"/>
    </row>
    <row r="65" spans="1:15" ht="15.6" x14ac:dyDescent="0.3">
      <c r="A65" s="26" t="s">
        <v>92</v>
      </c>
      <c r="B65" s="27" t="s">
        <v>583</v>
      </c>
      <c r="C65" s="28" t="s">
        <v>590</v>
      </c>
      <c r="D65" s="27" t="s">
        <v>12</v>
      </c>
      <c r="E65" s="28" t="s">
        <v>12</v>
      </c>
      <c r="F65" s="28" t="s">
        <v>13</v>
      </c>
      <c r="G65" s="28">
        <v>1801</v>
      </c>
      <c r="H65" s="28" t="s">
        <v>21</v>
      </c>
      <c r="I65" s="27" t="s">
        <v>63</v>
      </c>
      <c r="J65" s="28" t="s">
        <v>93</v>
      </c>
      <c r="K65" s="28"/>
      <c r="L65" s="27"/>
      <c r="M65" s="28"/>
      <c r="N65" s="28"/>
      <c r="O65" s="27"/>
    </row>
    <row r="66" spans="1:15" ht="15.6" x14ac:dyDescent="0.3">
      <c r="A66" s="26" t="s">
        <v>122</v>
      </c>
      <c r="B66" s="27" t="s">
        <v>123</v>
      </c>
      <c r="C66" s="28" t="s">
        <v>591</v>
      </c>
      <c r="D66" s="27" t="s">
        <v>124</v>
      </c>
      <c r="E66" s="28" t="s">
        <v>420</v>
      </c>
      <c r="F66" s="28" t="s">
        <v>125</v>
      </c>
      <c r="G66" s="28">
        <v>1811</v>
      </c>
      <c r="H66" s="28" t="s">
        <v>21</v>
      </c>
      <c r="I66" s="27" t="s">
        <v>91</v>
      </c>
      <c r="J66" s="28">
        <v>1876</v>
      </c>
      <c r="K66" s="28"/>
      <c r="L66" s="27"/>
      <c r="M66" s="28"/>
      <c r="N66" s="28"/>
      <c r="O66" s="27"/>
    </row>
    <row r="67" spans="1:15" ht="15.6" x14ac:dyDescent="0.3">
      <c r="A67" s="26" t="s">
        <v>75</v>
      </c>
      <c r="B67" s="27" t="s">
        <v>72</v>
      </c>
      <c r="C67" s="28" t="s">
        <v>593</v>
      </c>
      <c r="D67" s="27" t="s">
        <v>76</v>
      </c>
      <c r="E67" s="28" t="s">
        <v>420</v>
      </c>
      <c r="F67" s="28" t="s">
        <v>29</v>
      </c>
      <c r="G67" s="28">
        <v>1811</v>
      </c>
      <c r="H67" s="28" t="s">
        <v>62</v>
      </c>
      <c r="I67" s="27" t="s">
        <v>63</v>
      </c>
      <c r="J67" s="28" t="s">
        <v>65</v>
      </c>
      <c r="K67" s="28"/>
      <c r="L67" s="27"/>
      <c r="M67" s="28"/>
      <c r="N67" s="28"/>
      <c r="O67" s="27"/>
    </row>
    <row r="68" spans="1:15" ht="31.2" x14ac:dyDescent="0.3">
      <c r="A68" s="26" t="s">
        <v>71</v>
      </c>
      <c r="B68" s="27" t="s">
        <v>72</v>
      </c>
      <c r="C68" s="28" t="s">
        <v>592</v>
      </c>
      <c r="D68" s="27" t="s">
        <v>73</v>
      </c>
      <c r="E68" s="28" t="s">
        <v>420</v>
      </c>
      <c r="F68" s="28" t="s">
        <v>29</v>
      </c>
      <c r="G68" s="28">
        <v>1812</v>
      </c>
      <c r="H68" s="28" t="s">
        <v>21</v>
      </c>
      <c r="I68" s="27" t="s">
        <v>63</v>
      </c>
      <c r="J68" s="28">
        <v>1814</v>
      </c>
      <c r="K68" s="28"/>
      <c r="L68" s="27"/>
      <c r="M68" s="28"/>
      <c r="N68" s="28"/>
      <c r="O68" s="27" t="s">
        <v>74</v>
      </c>
    </row>
    <row r="69" spans="1:15" ht="15.6" x14ac:dyDescent="0.3">
      <c r="A69" s="26" t="s">
        <v>253</v>
      </c>
      <c r="B69" s="27" t="s">
        <v>254</v>
      </c>
      <c r="C69" s="28" t="s">
        <v>594</v>
      </c>
      <c r="D69" s="27"/>
      <c r="E69" s="28" t="s">
        <v>421</v>
      </c>
      <c r="F69" s="28" t="s">
        <v>225</v>
      </c>
      <c r="G69" s="28" t="s">
        <v>226</v>
      </c>
      <c r="H69" s="28" t="s">
        <v>21</v>
      </c>
      <c r="I69" s="27" t="s">
        <v>255</v>
      </c>
      <c r="J69" s="28">
        <v>1811</v>
      </c>
      <c r="K69" s="28"/>
      <c r="L69" s="27"/>
      <c r="M69" s="28"/>
      <c r="N69" s="28"/>
      <c r="O69" s="27"/>
    </row>
    <row r="70" spans="1:15" ht="15.6" x14ac:dyDescent="0.3">
      <c r="A70" s="26" t="s">
        <v>234</v>
      </c>
      <c r="B70" s="27" t="s">
        <v>235</v>
      </c>
      <c r="C70" s="28" t="s">
        <v>595</v>
      </c>
      <c r="D70" s="27"/>
      <c r="E70" s="28" t="s">
        <v>421</v>
      </c>
      <c r="F70" s="28" t="s">
        <v>225</v>
      </c>
      <c r="G70" s="28" t="s">
        <v>226</v>
      </c>
      <c r="H70" s="28" t="s">
        <v>62</v>
      </c>
      <c r="I70" s="27" t="s">
        <v>236</v>
      </c>
      <c r="J70" s="28">
        <v>1811</v>
      </c>
      <c r="K70" s="28"/>
      <c r="L70" s="27"/>
      <c r="M70" s="28"/>
      <c r="N70" s="28"/>
      <c r="O70" s="27"/>
    </row>
    <row r="71" spans="1:15" ht="15.6" x14ac:dyDescent="0.3">
      <c r="A71" s="26" t="s">
        <v>239</v>
      </c>
      <c r="B71" s="27" t="s">
        <v>235</v>
      </c>
      <c r="C71" s="28" t="s">
        <v>597</v>
      </c>
      <c r="D71" s="27"/>
      <c r="E71" s="28" t="s">
        <v>421</v>
      </c>
      <c r="F71" s="28" t="s">
        <v>225</v>
      </c>
      <c r="G71" s="28" t="s">
        <v>226</v>
      </c>
      <c r="H71" s="28" t="s">
        <v>21</v>
      </c>
      <c r="I71" s="27" t="s">
        <v>240</v>
      </c>
      <c r="J71" s="28">
        <v>1811</v>
      </c>
      <c r="K71" s="28"/>
      <c r="L71" s="27"/>
      <c r="M71" s="28"/>
      <c r="N71" s="28"/>
      <c r="O71" s="27"/>
    </row>
    <row r="72" spans="1:15" ht="15.6" x14ac:dyDescent="0.3">
      <c r="A72" s="26" t="s">
        <v>227</v>
      </c>
      <c r="B72" s="27" t="s">
        <v>223</v>
      </c>
      <c r="C72" s="28" t="s">
        <v>600</v>
      </c>
      <c r="D72" s="27" t="s">
        <v>84</v>
      </c>
      <c r="E72" s="28" t="s">
        <v>420</v>
      </c>
      <c r="F72" s="28" t="s">
        <v>225</v>
      </c>
      <c r="G72" s="28" t="s">
        <v>226</v>
      </c>
      <c r="H72" s="28" t="s">
        <v>21</v>
      </c>
      <c r="I72" s="27" t="s">
        <v>63</v>
      </c>
      <c r="J72" s="28">
        <v>1804</v>
      </c>
      <c r="K72" s="28"/>
      <c r="L72" s="27"/>
      <c r="M72" s="28"/>
      <c r="N72" s="28"/>
      <c r="O72" s="27"/>
    </row>
    <row r="73" spans="1:15" ht="15.6" x14ac:dyDescent="0.3">
      <c r="A73" s="26" t="s">
        <v>126</v>
      </c>
      <c r="B73" s="27" t="s">
        <v>602</v>
      </c>
      <c r="C73" s="28" t="s">
        <v>605</v>
      </c>
      <c r="D73" s="27" t="s">
        <v>127</v>
      </c>
      <c r="E73" s="28" t="s">
        <v>420</v>
      </c>
      <c r="F73" s="28" t="s">
        <v>112</v>
      </c>
      <c r="G73" s="28">
        <v>1811</v>
      </c>
      <c r="H73" s="28" t="s">
        <v>21</v>
      </c>
      <c r="I73" s="27" t="s">
        <v>63</v>
      </c>
      <c r="J73" s="28">
        <v>1813</v>
      </c>
      <c r="K73" s="28"/>
      <c r="L73" s="27"/>
      <c r="M73" s="28"/>
      <c r="N73" s="28"/>
      <c r="O73" s="27"/>
    </row>
    <row r="74" spans="1:15" ht="15.6" x14ac:dyDescent="0.3">
      <c r="A74" s="26" t="s">
        <v>77</v>
      </c>
      <c r="B74" s="27" t="s">
        <v>607</v>
      </c>
      <c r="C74" s="28" t="s">
        <v>608</v>
      </c>
      <c r="D74" s="27" t="s">
        <v>12</v>
      </c>
      <c r="E74" s="28" t="s">
        <v>12</v>
      </c>
      <c r="F74" s="28" t="s">
        <v>13</v>
      </c>
      <c r="G74" s="28" t="s">
        <v>14</v>
      </c>
      <c r="H74" s="28" t="s">
        <v>21</v>
      </c>
      <c r="I74" s="27" t="s">
        <v>78</v>
      </c>
      <c r="J74" s="28">
        <v>1811</v>
      </c>
      <c r="K74" s="28"/>
      <c r="L74" s="27"/>
      <c r="M74" s="28"/>
      <c r="N74" s="28"/>
      <c r="O74" s="27"/>
    </row>
    <row r="75" spans="1:15" ht="31.2" x14ac:dyDescent="0.3">
      <c r="A75" s="26" t="s">
        <v>412</v>
      </c>
      <c r="B75" s="27" t="s">
        <v>413</v>
      </c>
      <c r="C75" s="28" t="s">
        <v>612</v>
      </c>
      <c r="D75" s="27"/>
      <c r="E75" s="28" t="s">
        <v>421</v>
      </c>
      <c r="F75" s="28" t="s">
        <v>299</v>
      </c>
      <c r="G75" s="28" t="s">
        <v>312</v>
      </c>
      <c r="H75" s="28" t="s">
        <v>21</v>
      </c>
      <c r="I75" s="27" t="s">
        <v>63</v>
      </c>
      <c r="J75" s="28" t="s">
        <v>307</v>
      </c>
      <c r="K75" s="28"/>
      <c r="L75" s="27"/>
      <c r="M75" s="28"/>
      <c r="N75" s="28"/>
      <c r="O75" s="27"/>
    </row>
    <row r="76" spans="1:15" ht="15.6" x14ac:dyDescent="0.3">
      <c r="A76" s="26" t="s">
        <v>122</v>
      </c>
      <c r="B76" s="27" t="s">
        <v>377</v>
      </c>
      <c r="C76" s="28" t="s">
        <v>613</v>
      </c>
      <c r="D76" s="27" t="s">
        <v>378</v>
      </c>
      <c r="E76" s="28" t="s">
        <v>420</v>
      </c>
      <c r="F76" s="28" t="s">
        <v>299</v>
      </c>
      <c r="G76" s="28">
        <v>1813</v>
      </c>
      <c r="H76" s="28" t="s">
        <v>21</v>
      </c>
      <c r="I76" s="27" t="s">
        <v>63</v>
      </c>
      <c r="J76" s="28" t="s">
        <v>307</v>
      </c>
      <c r="K76" s="28"/>
      <c r="L76" s="27"/>
      <c r="M76" s="28"/>
      <c r="N76" s="28"/>
      <c r="O76" s="27"/>
    </row>
    <row r="77" spans="1:15" ht="15.6" x14ac:dyDescent="0.3">
      <c r="A77" s="26" t="s">
        <v>414</v>
      </c>
      <c r="B77" s="27" t="s">
        <v>415</v>
      </c>
      <c r="C77" s="28" t="s">
        <v>614</v>
      </c>
      <c r="D77" s="27"/>
      <c r="E77" s="28" t="s">
        <v>421</v>
      </c>
      <c r="F77" s="28" t="s">
        <v>299</v>
      </c>
      <c r="G77" s="28">
        <v>1806</v>
      </c>
      <c r="H77" s="28" t="s">
        <v>21</v>
      </c>
      <c r="I77" s="27" t="s">
        <v>63</v>
      </c>
      <c r="J77" s="28"/>
      <c r="K77" s="28"/>
      <c r="L77" s="27"/>
      <c r="M77" s="28"/>
      <c r="N77" s="28"/>
      <c r="O77" s="27" t="s">
        <v>416</v>
      </c>
    </row>
    <row r="78" spans="1:15" ht="15.6" x14ac:dyDescent="0.3">
      <c r="A78" s="26" t="s">
        <v>92</v>
      </c>
      <c r="B78" s="27" t="s">
        <v>308</v>
      </c>
      <c r="C78" s="28" t="s">
        <v>615</v>
      </c>
      <c r="D78" s="27" t="s">
        <v>309</v>
      </c>
      <c r="E78" s="28" t="s">
        <v>420</v>
      </c>
      <c r="F78" s="28" t="s">
        <v>299</v>
      </c>
      <c r="G78" s="28">
        <v>1811</v>
      </c>
      <c r="H78" s="28" t="s">
        <v>21</v>
      </c>
      <c r="I78" s="27" t="s">
        <v>63</v>
      </c>
      <c r="J78" s="28" t="s">
        <v>307</v>
      </c>
      <c r="K78" s="28"/>
      <c r="L78" s="27"/>
      <c r="M78" s="28"/>
      <c r="N78" s="28"/>
      <c r="O78" s="27"/>
    </row>
    <row r="79" spans="1:15" ht="15.6" x14ac:dyDescent="0.3">
      <c r="A79" s="26" t="s">
        <v>260</v>
      </c>
      <c r="B79" s="27" t="s">
        <v>261</v>
      </c>
      <c r="C79" s="28" t="s">
        <v>621</v>
      </c>
      <c r="D79" s="27"/>
      <c r="E79" s="28" t="s">
        <v>421</v>
      </c>
      <c r="F79" s="28" t="s">
        <v>225</v>
      </c>
      <c r="G79" s="28" t="s">
        <v>226</v>
      </c>
      <c r="H79" s="28" t="s">
        <v>62</v>
      </c>
      <c r="I79" s="27" t="s">
        <v>63</v>
      </c>
      <c r="J79" s="28">
        <v>1811</v>
      </c>
      <c r="K79" s="28"/>
      <c r="L79" s="27"/>
      <c r="M79" s="28"/>
      <c r="N79" s="28"/>
      <c r="O79" s="27"/>
    </row>
    <row r="80" spans="1:15" ht="31.2" x14ac:dyDescent="0.3">
      <c r="A80" s="26" t="s">
        <v>262</v>
      </c>
      <c r="B80" s="27" t="s">
        <v>261</v>
      </c>
      <c r="C80" s="28" t="s">
        <v>621</v>
      </c>
      <c r="D80" s="27"/>
      <c r="E80" s="28" t="s">
        <v>421</v>
      </c>
      <c r="F80" s="28" t="s">
        <v>225</v>
      </c>
      <c r="G80" s="28" t="s">
        <v>226</v>
      </c>
      <c r="H80" s="28" t="s">
        <v>21</v>
      </c>
      <c r="I80" s="27" t="s">
        <v>263</v>
      </c>
      <c r="J80" s="28" t="s">
        <v>252</v>
      </c>
      <c r="K80" s="28"/>
      <c r="L80" s="27"/>
      <c r="M80" s="28"/>
      <c r="N80" s="28"/>
      <c r="O80" s="27"/>
    </row>
    <row r="81" spans="1:15" ht="15.6" x14ac:dyDescent="0.3">
      <c r="A81" s="26" t="s">
        <v>122</v>
      </c>
      <c r="B81" s="27" t="s">
        <v>620</v>
      </c>
      <c r="C81" s="28" t="s">
        <v>622</v>
      </c>
      <c r="D81" s="27" t="s">
        <v>373</v>
      </c>
      <c r="E81" s="28" t="s">
        <v>420</v>
      </c>
      <c r="F81" s="28" t="s">
        <v>374</v>
      </c>
      <c r="G81" s="28">
        <v>1813</v>
      </c>
      <c r="H81" s="28" t="s">
        <v>21</v>
      </c>
      <c r="I81" s="27" t="s">
        <v>63</v>
      </c>
      <c r="J81" s="28" t="s">
        <v>307</v>
      </c>
      <c r="K81" s="28"/>
      <c r="L81" s="27"/>
      <c r="M81" s="28"/>
      <c r="N81" s="28"/>
      <c r="O81" s="27"/>
    </row>
    <row r="82" spans="1:15" ht="15.6" x14ac:dyDescent="0.3">
      <c r="A82" s="26" t="s">
        <v>381</v>
      </c>
      <c r="B82" s="27" t="s">
        <v>382</v>
      </c>
      <c r="C82" s="28" t="s">
        <v>627</v>
      </c>
      <c r="D82" s="27" t="s">
        <v>628</v>
      </c>
      <c r="E82" s="28" t="s">
        <v>420</v>
      </c>
      <c r="F82" s="28" t="s">
        <v>299</v>
      </c>
      <c r="G82" s="28">
        <v>1811</v>
      </c>
      <c r="H82" s="28" t="s">
        <v>21</v>
      </c>
      <c r="I82" s="27" t="s">
        <v>63</v>
      </c>
      <c r="J82" s="28" t="s">
        <v>305</v>
      </c>
      <c r="K82" s="28"/>
      <c r="L82" s="27"/>
      <c r="M82" s="28"/>
      <c r="N82" s="28"/>
      <c r="O82" s="27"/>
    </row>
    <row r="83" spans="1:15" ht="15.6" x14ac:dyDescent="0.3">
      <c r="A83" s="26" t="s">
        <v>23</v>
      </c>
      <c r="B83" s="27" t="s">
        <v>403</v>
      </c>
      <c r="C83" s="28" t="s">
        <v>629</v>
      </c>
      <c r="D83" s="27" t="s">
        <v>404</v>
      </c>
      <c r="E83" s="28" t="s">
        <v>420</v>
      </c>
      <c r="F83" s="28" t="s">
        <v>299</v>
      </c>
      <c r="G83" s="28">
        <v>1806</v>
      </c>
      <c r="H83" s="28" t="s">
        <v>21</v>
      </c>
      <c r="I83" s="27" t="s">
        <v>405</v>
      </c>
      <c r="J83" s="28"/>
      <c r="K83" s="28"/>
      <c r="L83" s="27"/>
      <c r="M83" s="28"/>
      <c r="N83" s="28"/>
      <c r="O83" s="27" t="s">
        <v>406</v>
      </c>
    </row>
    <row r="84" spans="1:15" ht="31.2" x14ac:dyDescent="0.3">
      <c r="A84" s="26" t="s">
        <v>94</v>
      </c>
      <c r="B84" s="27" t="s">
        <v>95</v>
      </c>
      <c r="C84" s="28" t="s">
        <v>630</v>
      </c>
      <c r="D84" s="27" t="s">
        <v>96</v>
      </c>
      <c r="E84" s="28" t="s">
        <v>420</v>
      </c>
      <c r="F84" s="28" t="s">
        <v>36</v>
      </c>
      <c r="G84" s="28">
        <v>1811</v>
      </c>
      <c r="H84" s="28" t="s">
        <v>21</v>
      </c>
      <c r="I84" s="27" t="s">
        <v>63</v>
      </c>
      <c r="J84" s="28">
        <v>1813</v>
      </c>
      <c r="K84" s="28"/>
      <c r="L84" s="27"/>
      <c r="M84" s="28"/>
      <c r="N84" s="28"/>
      <c r="O84" s="27"/>
    </row>
    <row r="85" spans="1:15" ht="15.6" x14ac:dyDescent="0.3">
      <c r="A85" s="26" t="s">
        <v>294</v>
      </c>
      <c r="B85" s="27" t="s">
        <v>295</v>
      </c>
      <c r="C85" s="28" t="s">
        <v>631</v>
      </c>
      <c r="D85" s="27" t="s">
        <v>296</v>
      </c>
      <c r="E85" s="28" t="s">
        <v>296</v>
      </c>
      <c r="F85" s="28" t="s">
        <v>225</v>
      </c>
      <c r="G85" s="28" t="s">
        <v>273</v>
      </c>
      <c r="H85" s="28" t="s">
        <v>21</v>
      </c>
      <c r="I85" s="27" t="s">
        <v>63</v>
      </c>
      <c r="J85" s="28" t="s">
        <v>144</v>
      </c>
      <c r="K85" s="28"/>
      <c r="L85" s="27"/>
      <c r="M85" s="28" t="s">
        <v>421</v>
      </c>
      <c r="N85" s="28"/>
      <c r="O85" s="27"/>
    </row>
    <row r="86" spans="1:15" ht="15.6" x14ac:dyDescent="0.3">
      <c r="A86" s="26" t="s">
        <v>181</v>
      </c>
      <c r="B86" s="27" t="s">
        <v>182</v>
      </c>
      <c r="C86" s="28" t="s">
        <v>633</v>
      </c>
      <c r="D86" s="27" t="s">
        <v>12</v>
      </c>
      <c r="E86" s="28" t="s">
        <v>12</v>
      </c>
      <c r="F86" s="28" t="s">
        <v>137</v>
      </c>
      <c r="G86" s="28" t="s">
        <v>179</v>
      </c>
      <c r="H86" s="28" t="s">
        <v>21</v>
      </c>
      <c r="I86" s="27" t="s">
        <v>183</v>
      </c>
      <c r="J86" s="28">
        <v>1806</v>
      </c>
      <c r="K86" s="28"/>
      <c r="L86" s="27"/>
      <c r="M86" s="28"/>
      <c r="N86" s="28"/>
      <c r="O86" s="27"/>
    </row>
    <row r="87" spans="1:15" ht="15.6" x14ac:dyDescent="0.3">
      <c r="A87" s="26" t="s">
        <v>27</v>
      </c>
      <c r="B87" s="27" t="s">
        <v>632</v>
      </c>
      <c r="C87" s="28" t="s">
        <v>634</v>
      </c>
      <c r="D87" s="27" t="s">
        <v>28</v>
      </c>
      <c r="E87" s="28" t="s">
        <v>420</v>
      </c>
      <c r="F87" s="28" t="s">
        <v>29</v>
      </c>
      <c r="G87" s="28">
        <v>1811</v>
      </c>
      <c r="H87" s="28" t="s">
        <v>21</v>
      </c>
      <c r="I87" s="27" t="s">
        <v>30</v>
      </c>
      <c r="J87" s="28">
        <v>1874</v>
      </c>
      <c r="K87" s="28"/>
      <c r="L87" s="27"/>
      <c r="M87" s="28"/>
      <c r="N87" s="28"/>
      <c r="O87" s="27"/>
    </row>
    <row r="88" spans="1:15" ht="15.6" x14ac:dyDescent="0.3">
      <c r="A88" s="26" t="s">
        <v>204</v>
      </c>
      <c r="B88" s="27" t="s">
        <v>205</v>
      </c>
      <c r="C88" s="28" t="s">
        <v>635</v>
      </c>
      <c r="D88" s="27" t="s">
        <v>12</v>
      </c>
      <c r="E88" s="28" t="s">
        <v>12</v>
      </c>
      <c r="F88" s="28" t="s">
        <v>137</v>
      </c>
      <c r="G88" s="28" t="s">
        <v>179</v>
      </c>
      <c r="H88" s="28" t="s">
        <v>62</v>
      </c>
      <c r="I88" s="27" t="s">
        <v>78</v>
      </c>
      <c r="J88" s="28">
        <v>1801</v>
      </c>
      <c r="K88" s="28"/>
      <c r="L88" s="27"/>
      <c r="M88" s="28"/>
      <c r="N88" s="28"/>
      <c r="O88" s="27"/>
    </row>
    <row r="89" spans="1:15" ht="15.6" x14ac:dyDescent="0.3">
      <c r="A89" s="26" t="s">
        <v>92</v>
      </c>
      <c r="B89" s="27" t="s">
        <v>365</v>
      </c>
      <c r="C89" s="28" t="s">
        <v>635</v>
      </c>
      <c r="D89" s="27" t="s">
        <v>314</v>
      </c>
      <c r="E89" s="28" t="s">
        <v>419</v>
      </c>
      <c r="F89" s="28" t="s">
        <v>299</v>
      </c>
      <c r="G89" s="28" t="s">
        <v>315</v>
      </c>
      <c r="H89" s="28" t="s">
        <v>39</v>
      </c>
      <c r="I89" s="27"/>
      <c r="J89" s="28"/>
      <c r="K89" s="28"/>
      <c r="L89" s="27"/>
      <c r="M89" s="28"/>
      <c r="N89" s="28" t="s">
        <v>39</v>
      </c>
      <c r="O89" s="27"/>
    </row>
    <row r="90" spans="1:15" ht="15.6" x14ac:dyDescent="0.3">
      <c r="A90" s="26" t="s">
        <v>122</v>
      </c>
      <c r="B90" s="27" t="s">
        <v>310</v>
      </c>
      <c r="C90" s="28" t="s">
        <v>637</v>
      </c>
      <c r="D90" s="27" t="s">
        <v>311</v>
      </c>
      <c r="E90" s="28" t="s">
        <v>420</v>
      </c>
      <c r="F90" s="28" t="s">
        <v>299</v>
      </c>
      <c r="G90" s="28" t="s">
        <v>312</v>
      </c>
      <c r="H90" s="28" t="s">
        <v>21</v>
      </c>
      <c r="I90" s="27" t="s">
        <v>63</v>
      </c>
      <c r="J90" s="28" t="s">
        <v>307</v>
      </c>
      <c r="K90" s="28"/>
      <c r="L90" s="27"/>
      <c r="M90" s="28"/>
      <c r="N90" s="28"/>
      <c r="O90" s="27"/>
    </row>
    <row r="91" spans="1:15" ht="15.6" x14ac:dyDescent="0.3">
      <c r="A91" s="26" t="s">
        <v>164</v>
      </c>
      <c r="B91" s="27" t="s">
        <v>149</v>
      </c>
      <c r="C91" s="28" t="s">
        <v>640</v>
      </c>
      <c r="D91" s="27" t="s">
        <v>12</v>
      </c>
      <c r="E91" s="28" t="s">
        <v>12</v>
      </c>
      <c r="F91" s="28" t="s">
        <v>137</v>
      </c>
      <c r="G91" s="28" t="s">
        <v>151</v>
      </c>
      <c r="H91" s="28" t="s">
        <v>21</v>
      </c>
      <c r="I91" s="27" t="s">
        <v>165</v>
      </c>
      <c r="J91" s="28">
        <v>1851</v>
      </c>
      <c r="K91" s="28"/>
      <c r="L91" s="27"/>
      <c r="M91" s="28"/>
      <c r="N91" s="28"/>
      <c r="O91" s="27"/>
    </row>
    <row r="92" spans="1:15" ht="15.6" x14ac:dyDescent="0.3">
      <c r="A92" s="26" t="s">
        <v>216</v>
      </c>
      <c r="B92" s="27" t="s">
        <v>149</v>
      </c>
      <c r="C92" s="28" t="s">
        <v>641</v>
      </c>
      <c r="D92" s="27" t="s">
        <v>12</v>
      </c>
      <c r="E92" s="28" t="s">
        <v>12</v>
      </c>
      <c r="F92" s="28" t="s">
        <v>137</v>
      </c>
      <c r="G92" s="28" t="s">
        <v>179</v>
      </c>
      <c r="H92" s="28" t="s">
        <v>21</v>
      </c>
      <c r="I92" s="27" t="s">
        <v>217</v>
      </c>
      <c r="J92" s="28">
        <v>1896</v>
      </c>
      <c r="K92" s="28"/>
      <c r="L92" s="27"/>
      <c r="M92" s="28"/>
      <c r="N92" s="28"/>
      <c r="O92" s="27"/>
    </row>
    <row r="93" spans="1:15" ht="15.6" x14ac:dyDescent="0.3">
      <c r="A93" s="26" t="s">
        <v>218</v>
      </c>
      <c r="B93" s="27" t="s">
        <v>149</v>
      </c>
      <c r="C93" s="28" t="s">
        <v>642</v>
      </c>
      <c r="D93" s="27" t="s">
        <v>12</v>
      </c>
      <c r="E93" s="28" t="s">
        <v>12</v>
      </c>
      <c r="F93" s="28" t="s">
        <v>137</v>
      </c>
      <c r="G93" s="28" t="s">
        <v>179</v>
      </c>
      <c r="H93" s="28" t="s">
        <v>21</v>
      </c>
      <c r="I93" s="27" t="s">
        <v>30</v>
      </c>
      <c r="J93" s="28">
        <v>1896</v>
      </c>
      <c r="K93" s="28"/>
      <c r="L93" s="27"/>
      <c r="M93" s="28"/>
      <c r="N93" s="28"/>
      <c r="O93" s="27"/>
    </row>
    <row r="94" spans="1:15" ht="31.2" x14ac:dyDescent="0.3">
      <c r="A94" s="26" t="s">
        <v>97</v>
      </c>
      <c r="B94" s="27" t="s">
        <v>98</v>
      </c>
      <c r="C94" s="28" t="s">
        <v>643</v>
      </c>
      <c r="D94" s="27" t="s">
        <v>99</v>
      </c>
      <c r="E94" s="28" t="s">
        <v>420</v>
      </c>
      <c r="F94" s="28" t="s">
        <v>36</v>
      </c>
      <c r="G94" s="28">
        <v>1811</v>
      </c>
      <c r="H94" s="28" t="s">
        <v>21</v>
      </c>
      <c r="I94" s="27" t="s">
        <v>100</v>
      </c>
      <c r="J94" s="28" t="s">
        <v>101</v>
      </c>
      <c r="K94" s="28"/>
      <c r="L94" s="27"/>
      <c r="M94" s="28"/>
      <c r="N94" s="28"/>
      <c r="O94" s="27"/>
    </row>
    <row r="95" spans="1:15" ht="15.6" x14ac:dyDescent="0.3">
      <c r="A95" s="26" t="s">
        <v>128</v>
      </c>
      <c r="B95" s="27" t="s">
        <v>129</v>
      </c>
      <c r="C95" s="28" t="s">
        <v>644</v>
      </c>
      <c r="D95" s="27" t="s">
        <v>130</v>
      </c>
      <c r="E95" s="28" t="s">
        <v>420</v>
      </c>
      <c r="F95" s="28" t="s">
        <v>112</v>
      </c>
      <c r="G95" s="28">
        <v>1811</v>
      </c>
      <c r="H95" s="28" t="s">
        <v>21</v>
      </c>
      <c r="I95" s="27" t="s">
        <v>131</v>
      </c>
      <c r="J95" s="28">
        <v>1876</v>
      </c>
      <c r="K95" s="28"/>
      <c r="L95" s="27"/>
      <c r="M95" s="28"/>
      <c r="N95" s="28"/>
      <c r="O95" s="27"/>
    </row>
    <row r="96" spans="1:15" ht="15.6" x14ac:dyDescent="0.3">
      <c r="A96" s="26" t="s">
        <v>166</v>
      </c>
      <c r="B96" s="27" t="s">
        <v>167</v>
      </c>
      <c r="C96" s="28" t="s">
        <v>645</v>
      </c>
      <c r="D96" s="27" t="s">
        <v>12</v>
      </c>
      <c r="E96" s="28" t="s">
        <v>12</v>
      </c>
      <c r="F96" s="28" t="s">
        <v>137</v>
      </c>
      <c r="G96" s="28" t="s">
        <v>151</v>
      </c>
      <c r="H96" s="28" t="s">
        <v>62</v>
      </c>
      <c r="I96" s="27" t="s">
        <v>24</v>
      </c>
      <c r="J96" s="28">
        <v>1815</v>
      </c>
      <c r="K96" s="28"/>
      <c r="L96" s="27"/>
      <c r="M96" s="28"/>
      <c r="N96" s="28"/>
      <c r="O96" s="27" t="s">
        <v>168</v>
      </c>
    </row>
    <row r="97" spans="1:15" ht="15.6" x14ac:dyDescent="0.3">
      <c r="A97" s="26" t="s">
        <v>170</v>
      </c>
      <c r="B97" s="27" t="s">
        <v>171</v>
      </c>
      <c r="C97" s="28" t="s">
        <v>647</v>
      </c>
      <c r="D97" s="27" t="s">
        <v>12</v>
      </c>
      <c r="E97" s="28" t="s">
        <v>12</v>
      </c>
      <c r="F97" s="28" t="s">
        <v>137</v>
      </c>
      <c r="G97" s="28" t="s">
        <v>151</v>
      </c>
      <c r="H97" s="28" t="s">
        <v>21</v>
      </c>
      <c r="I97" s="27" t="s">
        <v>172</v>
      </c>
      <c r="J97" s="28">
        <v>1803</v>
      </c>
      <c r="K97" s="28"/>
      <c r="L97" s="27"/>
      <c r="M97" s="28"/>
      <c r="N97" s="28"/>
      <c r="O97" s="27"/>
    </row>
    <row r="98" spans="1:15" ht="15.6" x14ac:dyDescent="0.3">
      <c r="A98" s="26" t="s">
        <v>107</v>
      </c>
      <c r="B98" s="27" t="s">
        <v>108</v>
      </c>
      <c r="C98" s="28"/>
      <c r="D98" s="27"/>
      <c r="E98" s="28" t="s">
        <v>421</v>
      </c>
      <c r="F98" s="28" t="s">
        <v>13</v>
      </c>
      <c r="G98" s="28">
        <v>1801</v>
      </c>
      <c r="H98" s="28" t="s">
        <v>62</v>
      </c>
      <c r="I98" s="27" t="s">
        <v>63</v>
      </c>
      <c r="J98" s="28" t="s">
        <v>93</v>
      </c>
      <c r="K98" s="28"/>
      <c r="L98" s="27"/>
      <c r="M98" s="28"/>
      <c r="N98" s="28"/>
      <c r="O98" s="27"/>
    </row>
    <row r="99" spans="1:15" ht="15.6" x14ac:dyDescent="0.3">
      <c r="A99" s="26" t="s">
        <v>132</v>
      </c>
      <c r="B99" s="27" t="s">
        <v>133</v>
      </c>
      <c r="C99" s="28" t="s">
        <v>653</v>
      </c>
      <c r="D99" s="27" t="s">
        <v>134</v>
      </c>
      <c r="E99" s="28" t="s">
        <v>420</v>
      </c>
      <c r="F99" s="28" t="s">
        <v>112</v>
      </c>
      <c r="G99" s="28">
        <v>1811</v>
      </c>
      <c r="H99" s="28" t="s">
        <v>21</v>
      </c>
      <c r="I99" s="27" t="s">
        <v>63</v>
      </c>
      <c r="J99" s="28">
        <v>1813</v>
      </c>
      <c r="K99" s="28"/>
      <c r="L99" s="27"/>
      <c r="M99" s="28"/>
      <c r="N99" s="28"/>
      <c r="O99" s="27"/>
    </row>
    <row r="100" spans="1:15" ht="15.6" x14ac:dyDescent="0.3">
      <c r="A100" s="26" t="s">
        <v>31</v>
      </c>
      <c r="B100" s="27" t="s">
        <v>388</v>
      </c>
      <c r="C100" s="28" t="s">
        <v>656</v>
      </c>
      <c r="D100" s="27" t="s">
        <v>389</v>
      </c>
      <c r="E100" s="28" t="s">
        <v>420</v>
      </c>
      <c r="F100" s="28" t="s">
        <v>390</v>
      </c>
      <c r="G100" s="28" t="s">
        <v>312</v>
      </c>
      <c r="H100" s="28" t="s">
        <v>21</v>
      </c>
      <c r="I100" s="27" t="s">
        <v>63</v>
      </c>
      <c r="J100" s="28" t="s">
        <v>307</v>
      </c>
      <c r="K100" s="28"/>
      <c r="L100" s="27"/>
      <c r="M100" s="28"/>
      <c r="N100" s="28"/>
      <c r="O100" s="27"/>
    </row>
    <row r="101" spans="1:15" ht="15.6" x14ac:dyDescent="0.3">
      <c r="A101" s="26" t="s">
        <v>336</v>
      </c>
      <c r="B101" s="27" t="s">
        <v>278</v>
      </c>
      <c r="C101" s="28" t="s">
        <v>657</v>
      </c>
      <c r="D101" s="27" t="s">
        <v>314</v>
      </c>
      <c r="E101" s="28" t="s">
        <v>419</v>
      </c>
      <c r="F101" s="28" t="s">
        <v>299</v>
      </c>
      <c r="G101" s="28" t="s">
        <v>315</v>
      </c>
      <c r="H101" s="28" t="s">
        <v>39</v>
      </c>
      <c r="I101" s="27"/>
      <c r="J101" s="28"/>
      <c r="K101" s="28"/>
      <c r="L101" s="27"/>
      <c r="M101" s="28"/>
      <c r="N101" s="28" t="s">
        <v>39</v>
      </c>
      <c r="O101" s="27"/>
    </row>
    <row r="102" spans="1:15" ht="15.6" x14ac:dyDescent="0.3">
      <c r="A102" s="26" t="s">
        <v>277</v>
      </c>
      <c r="B102" s="27" t="s">
        <v>278</v>
      </c>
      <c r="C102" s="28" t="s">
        <v>657</v>
      </c>
      <c r="D102" s="27"/>
      <c r="E102" s="28" t="s">
        <v>421</v>
      </c>
      <c r="F102" s="28" t="s">
        <v>225</v>
      </c>
      <c r="G102" s="28" t="s">
        <v>273</v>
      </c>
      <c r="H102" s="28" t="s">
        <v>21</v>
      </c>
      <c r="I102" s="27" t="s">
        <v>279</v>
      </c>
      <c r="J102" s="28">
        <v>1801</v>
      </c>
      <c r="K102" s="28"/>
      <c r="L102" s="27"/>
      <c r="M102" s="28"/>
      <c r="N102" s="28"/>
      <c r="O102" s="27"/>
    </row>
  </sheetData>
  <autoFilter ref="A4:O102" xr:uid="{00000000-0009-0000-0000-000009000000}">
    <sortState xmlns:xlrd2="http://schemas.microsoft.com/office/spreadsheetml/2017/richdata2" ref="A4:O100">
      <sortCondition ref="B3:B100"/>
    </sortState>
  </autoFilter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D18"/>
  <sheetViews>
    <sheetView workbookViewId="0">
      <selection activeCell="F22" sqref="F22"/>
    </sheetView>
  </sheetViews>
  <sheetFormatPr defaultRowHeight="14.4" x14ac:dyDescent="0.3"/>
  <cols>
    <col min="1" max="1" width="14.21875" customWidth="1"/>
    <col min="2" max="2" width="13.77734375" customWidth="1"/>
    <col min="3" max="3" width="14.109375" bestFit="1" customWidth="1"/>
    <col min="4" max="4" width="16.109375" customWidth="1"/>
  </cols>
  <sheetData>
    <row r="1" spans="1:4" x14ac:dyDescent="0.3">
      <c r="A1" s="47" t="s">
        <v>682</v>
      </c>
      <c r="B1" s="47"/>
      <c r="C1" s="47"/>
    </row>
    <row r="3" spans="1:4" x14ac:dyDescent="0.3">
      <c r="A3" s="8" t="s">
        <v>3</v>
      </c>
      <c r="B3" s="12" t="s">
        <v>667</v>
      </c>
      <c r="C3" s="12" t="s">
        <v>436</v>
      </c>
      <c r="D3" s="12" t="s">
        <v>683</v>
      </c>
    </row>
    <row r="4" spans="1:4" x14ac:dyDescent="0.3">
      <c r="A4" s="9" t="s">
        <v>390</v>
      </c>
      <c r="B4" s="11">
        <v>1</v>
      </c>
      <c r="C4" s="10">
        <f>GETPIVOTDATA("City",City!$A$3,"City","Arezzo")</f>
        <v>1</v>
      </c>
      <c r="D4" s="13">
        <f>(B4/C4)*100</f>
        <v>100</v>
      </c>
    </row>
    <row r="5" spans="1:4" x14ac:dyDescent="0.3">
      <c r="A5" s="9" t="s">
        <v>61</v>
      </c>
      <c r="B5" s="11">
        <v>1</v>
      </c>
      <c r="C5" s="10">
        <f>GETPIVOTDATA("City",City!$A$3,"City","Chiavari")</f>
        <v>2</v>
      </c>
      <c r="D5" s="13">
        <f t="shared" ref="D5:D17" si="0">(B5/C5)*100</f>
        <v>50</v>
      </c>
    </row>
    <row r="6" spans="1:4" x14ac:dyDescent="0.3">
      <c r="A6" s="9" t="s">
        <v>374</v>
      </c>
      <c r="B6" s="11">
        <v>1</v>
      </c>
      <c r="C6" s="10">
        <f>GETPIVOTDATA("City",City!$A$3,"City","Close to Florence")</f>
        <v>1</v>
      </c>
      <c r="D6" s="13">
        <f t="shared" si="0"/>
        <v>100</v>
      </c>
    </row>
    <row r="7" spans="1:4" x14ac:dyDescent="0.3">
      <c r="A7" s="9" t="s">
        <v>125</v>
      </c>
      <c r="B7" s="11">
        <v>1</v>
      </c>
      <c r="C7" s="10">
        <f>GETPIVOTDATA("City",City!$A$3,"City","Close to Pisa")</f>
        <v>1</v>
      </c>
      <c r="D7" s="13">
        <f t="shared" si="0"/>
        <v>100</v>
      </c>
    </row>
    <row r="8" spans="1:4" x14ac:dyDescent="0.3">
      <c r="A8" s="9" t="s">
        <v>402</v>
      </c>
      <c r="B8" s="11">
        <v>1</v>
      </c>
      <c r="C8" s="10">
        <f>GETPIVOTDATA("City",City!$A$3,"City","Fiesole")</f>
        <v>1</v>
      </c>
      <c r="D8" s="13">
        <f t="shared" si="0"/>
        <v>100</v>
      </c>
    </row>
    <row r="9" spans="1:4" x14ac:dyDescent="0.3">
      <c r="A9" s="9" t="s">
        <v>299</v>
      </c>
      <c r="B9" s="11">
        <v>24</v>
      </c>
      <c r="C9" s="10">
        <f>GETPIVOTDATA("City",City!$A$3,"City","Florence")</f>
        <v>69</v>
      </c>
      <c r="D9" s="38">
        <f t="shared" si="0"/>
        <v>34.782608695652172</v>
      </c>
    </row>
    <row r="10" spans="1:4" x14ac:dyDescent="0.3">
      <c r="A10" s="9" t="s">
        <v>36</v>
      </c>
      <c r="B10" s="11">
        <v>2</v>
      </c>
      <c r="C10" s="10">
        <f>GETPIVOTDATA("City",City!$A$3,"City","Genoa")</f>
        <v>8</v>
      </c>
      <c r="D10" s="38">
        <f t="shared" si="0"/>
        <v>25</v>
      </c>
    </row>
    <row r="11" spans="1:4" x14ac:dyDescent="0.3">
      <c r="A11" s="9" t="s">
        <v>407</v>
      </c>
      <c r="B11" s="11">
        <v>1</v>
      </c>
      <c r="C11" s="10">
        <f>GETPIVOTDATA("City",City!$A$3,"City","Livorno")</f>
        <v>1</v>
      </c>
      <c r="D11" s="13">
        <f t="shared" si="0"/>
        <v>100</v>
      </c>
    </row>
    <row r="12" spans="1:4" x14ac:dyDescent="0.3">
      <c r="A12" s="9" t="s">
        <v>137</v>
      </c>
      <c r="B12" s="11">
        <v>30</v>
      </c>
      <c r="C12" s="10">
        <f>GETPIVOTDATA("City",City!$A$3,"City","Modena")</f>
        <v>51</v>
      </c>
      <c r="D12" s="13">
        <f t="shared" si="0"/>
        <v>58.82352941176471</v>
      </c>
    </row>
    <row r="13" spans="1:4" x14ac:dyDescent="0.3">
      <c r="A13" s="9" t="s">
        <v>225</v>
      </c>
      <c r="B13" s="11">
        <v>17</v>
      </c>
      <c r="C13" s="10">
        <f>GETPIVOTDATA("City",City!$A$3,"City","Parma")</f>
        <v>41</v>
      </c>
      <c r="D13" s="38">
        <f t="shared" si="0"/>
        <v>41.463414634146339</v>
      </c>
    </row>
    <row r="14" spans="1:4" x14ac:dyDescent="0.3">
      <c r="A14" s="9" t="s">
        <v>112</v>
      </c>
      <c r="B14" s="11">
        <v>7</v>
      </c>
      <c r="C14" s="10">
        <f>GETPIVOTDATA("City",City!$A$3,"City","Pisa")</f>
        <v>8</v>
      </c>
      <c r="D14" s="13">
        <f t="shared" si="0"/>
        <v>87.5</v>
      </c>
    </row>
    <row r="15" spans="1:4" x14ac:dyDescent="0.3">
      <c r="A15" s="9" t="s">
        <v>411</v>
      </c>
      <c r="B15" s="11">
        <v>1</v>
      </c>
      <c r="C15" s="10">
        <f>GETPIVOTDATA("City",City!$A$3,"City","Prato")</f>
        <v>1</v>
      </c>
      <c r="D15" s="13">
        <f t="shared" si="0"/>
        <v>100</v>
      </c>
    </row>
    <row r="16" spans="1:4" x14ac:dyDescent="0.3">
      <c r="A16" s="9" t="s">
        <v>29</v>
      </c>
      <c r="B16" s="11">
        <v>4</v>
      </c>
      <c r="C16" s="10">
        <f>GETPIVOTDATA("City",City!$A$3,"City","Savona")</f>
        <v>6</v>
      </c>
      <c r="D16" s="13">
        <f t="shared" si="0"/>
        <v>66.666666666666657</v>
      </c>
    </row>
    <row r="17" spans="1:4" x14ac:dyDescent="0.3">
      <c r="A17" s="9" t="s">
        <v>13</v>
      </c>
      <c r="B17" s="11">
        <v>7</v>
      </c>
      <c r="C17" s="10">
        <f>GETPIVOTDATA("City",City!$A$3,"City","Turin")</f>
        <v>15</v>
      </c>
      <c r="D17" s="13">
        <f t="shared" si="0"/>
        <v>46.666666666666664</v>
      </c>
    </row>
    <row r="18" spans="1:4" x14ac:dyDescent="0.3">
      <c r="A18" s="9" t="s">
        <v>422</v>
      </c>
      <c r="B18" s="14">
        <v>98</v>
      </c>
      <c r="C18" s="12">
        <f>SUM(C4:C17)</f>
        <v>206</v>
      </c>
      <c r="D18" s="15">
        <f>(B18/C18)*100</f>
        <v>47.572815533980581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20"/>
  <sheetViews>
    <sheetView workbookViewId="0">
      <selection activeCell="G26" sqref="G26"/>
    </sheetView>
  </sheetViews>
  <sheetFormatPr defaultRowHeight="14.4" x14ac:dyDescent="0.3"/>
  <cols>
    <col min="1" max="1" width="15.6640625" customWidth="1"/>
    <col min="2" max="2" width="14.6640625" customWidth="1"/>
    <col min="3" max="3" width="14.109375" bestFit="1" customWidth="1"/>
    <col min="4" max="4" width="15.33203125" customWidth="1"/>
  </cols>
  <sheetData>
    <row r="1" spans="1:4" x14ac:dyDescent="0.3">
      <c r="A1" s="47" t="s">
        <v>681</v>
      </c>
      <c r="B1" s="47"/>
      <c r="C1" s="47"/>
    </row>
    <row r="3" spans="1:4" x14ac:dyDescent="0.3">
      <c r="A3" s="8" t="s">
        <v>1</v>
      </c>
      <c r="B3" s="16" t="s">
        <v>667</v>
      </c>
      <c r="C3" s="12" t="s">
        <v>436</v>
      </c>
      <c r="D3" s="12" t="s">
        <v>683</v>
      </c>
    </row>
    <row r="4" spans="1:4" x14ac:dyDescent="0.3">
      <c r="A4" s="9" t="s">
        <v>11</v>
      </c>
      <c r="B4" s="11">
        <v>2</v>
      </c>
      <c r="C4" s="10">
        <f>GETPIVOTDATA("Artist",Artist!$A$3,"Artist","Albani")</f>
        <v>8</v>
      </c>
      <c r="D4" s="38">
        <f>GETPIVOTDATA("Returned?",$A$3,"Artist","Albani")/C4*100</f>
        <v>25</v>
      </c>
    </row>
    <row r="5" spans="1:4" x14ac:dyDescent="0.3">
      <c r="A5" s="9" t="s">
        <v>329</v>
      </c>
      <c r="B5" s="11">
        <v>2</v>
      </c>
      <c r="C5" s="10">
        <f>GETPIVOTDATA("Artist",Artist!$A$3,"Artist","Bonifazio de Pitati")</f>
        <v>2</v>
      </c>
      <c r="D5" s="13">
        <f>GETPIVOTDATA("Returned?",$A$3,"Artist","Bonifazio de Pitati")/C5*100</f>
        <v>100</v>
      </c>
    </row>
    <row r="6" spans="1:4" x14ac:dyDescent="0.3">
      <c r="A6" s="9" t="s">
        <v>178</v>
      </c>
      <c r="B6" s="11">
        <v>2</v>
      </c>
      <c r="C6" s="10">
        <f>GETPIVOTDATA("Artist",Artist!$A$3,"Artist","Caravaggio")</f>
        <v>2</v>
      </c>
      <c r="D6" s="13">
        <f>GETPIVOTDATA("Returned?",$A$3,"Artist","Caravaggio")/C6*100</f>
        <v>100</v>
      </c>
    </row>
    <row r="7" spans="1:4" x14ac:dyDescent="0.3">
      <c r="A7" s="9" t="s">
        <v>49</v>
      </c>
      <c r="B7" s="11">
        <v>2</v>
      </c>
      <c r="C7" s="10">
        <f>GETPIVOTDATA("Artist",Artist!$A$3,"Artist","Carracci (Annibale)")</f>
        <v>7</v>
      </c>
      <c r="D7" s="38">
        <f>GETPIVOTDATA("Returned?",$A$3,"Artist","Carracci (Annibale)")/C7*100</f>
        <v>28.571428571428569</v>
      </c>
    </row>
    <row r="8" spans="1:4" x14ac:dyDescent="0.3">
      <c r="A8" s="9" t="s">
        <v>198</v>
      </c>
      <c r="B8" s="11">
        <v>2</v>
      </c>
      <c r="C8" s="10">
        <f>GETPIVOTDATA("Artist",Artist!$A$3,"Artist","Carracci (Ludovico)")</f>
        <v>4</v>
      </c>
      <c r="D8" s="13">
        <f>GETPIVOTDATA("Returned?",$A$3,"Artist","Carracci (Ludovico)")/C8*100</f>
        <v>50</v>
      </c>
    </row>
    <row r="9" spans="1:4" x14ac:dyDescent="0.3">
      <c r="A9" s="9" t="s">
        <v>54</v>
      </c>
      <c r="B9" s="11">
        <v>2</v>
      </c>
      <c r="C9" s="10">
        <f>GETPIVOTDATA("Artist",Artist!$A$3,"Artist","Castagno")</f>
        <v>3</v>
      </c>
      <c r="D9" s="13">
        <f>GETPIVOTDATA("Returned?",$A$3,"Artist","Castagno")/C9*100</f>
        <v>66.666666666666657</v>
      </c>
    </row>
    <row r="10" spans="1:4" x14ac:dyDescent="0.3">
      <c r="A10" s="9" t="s">
        <v>392</v>
      </c>
      <c r="B10" s="11">
        <v>2</v>
      </c>
      <c r="C10" s="10">
        <f>GETPIVOTDATA("Artist",Artist!$A$3,"Artist","Fra Filippo Lippi")</f>
        <v>2</v>
      </c>
      <c r="D10" s="13">
        <f>GETPIVOTDATA("Returned?",$A$3,"Artist","Fra Filippo Lippi")/C10*100</f>
        <v>100</v>
      </c>
    </row>
    <row r="11" spans="1:4" x14ac:dyDescent="0.3">
      <c r="A11" s="9" t="s">
        <v>83</v>
      </c>
      <c r="B11" s="11">
        <v>2</v>
      </c>
      <c r="C11" s="10">
        <f>GETPIVOTDATA("Artist",Artist!$A$3,"Artist","Giulio Romano")</f>
        <v>8</v>
      </c>
      <c r="D11" s="38">
        <f>GETPIVOTDATA("Returned?",$A$3,"Artist","Giulio Romano")/C11*100</f>
        <v>25</v>
      </c>
    </row>
    <row r="12" spans="1:4" x14ac:dyDescent="0.3">
      <c r="A12" s="9" t="s">
        <v>136</v>
      </c>
      <c r="B12" s="11">
        <v>11</v>
      </c>
      <c r="C12" s="10">
        <f>GETPIVOTDATA("Artist",Artist!$A$3,"Artist","Guercino")</f>
        <v>16</v>
      </c>
      <c r="D12" s="7">
        <f>GETPIVOTDATA("Returned?",$A$3,"Artist","Guercino")/C12*100</f>
        <v>68.75</v>
      </c>
    </row>
    <row r="13" spans="1:4" x14ac:dyDescent="0.3">
      <c r="A13" s="9" t="s">
        <v>88</v>
      </c>
      <c r="B13" s="11">
        <v>4</v>
      </c>
      <c r="C13" s="10">
        <f>GETPIVOTDATA("Artist",Artist!$A$3,"Artist","Guido Reni")</f>
        <v>8</v>
      </c>
      <c r="D13" s="13">
        <f>GETPIVOTDATA("Returned?",$A$3,"Artist","Guido Reni")/C13*100</f>
        <v>50</v>
      </c>
    </row>
    <row r="14" spans="1:4" x14ac:dyDescent="0.3">
      <c r="A14" s="9" t="s">
        <v>249</v>
      </c>
      <c r="B14" s="11">
        <v>2</v>
      </c>
      <c r="C14" s="10">
        <f>GETPIVOTDATA("Artist",Artist!$A$3,"Artist","Lanfranco")</f>
        <v>3</v>
      </c>
      <c r="D14" s="13">
        <f t="shared" ref="D14" si="0">GETPIVOTDATA("Returned?",$A$3,"Artist","Albani")/C14*100</f>
        <v>66.666666666666657</v>
      </c>
    </row>
    <row r="15" spans="1:4" x14ac:dyDescent="0.3">
      <c r="A15" s="9" t="s">
        <v>72</v>
      </c>
      <c r="B15" s="11">
        <v>2</v>
      </c>
      <c r="C15" s="10">
        <f>GETPIVOTDATA("Artist",Artist!$A$3,"Artist","Mazone")</f>
        <v>2</v>
      </c>
      <c r="D15" s="13">
        <f>GETPIVOTDATA("Returned?",$A$3,"Artist","Mazone")/C15*100</f>
        <v>100</v>
      </c>
    </row>
    <row r="16" spans="1:4" x14ac:dyDescent="0.3">
      <c r="A16" s="9" t="s">
        <v>235</v>
      </c>
      <c r="B16" s="11">
        <v>2</v>
      </c>
      <c r="C16" s="10">
        <f>GETPIVOTDATA("Artist",Artist!$A$3,"Artist","Mazzolino")</f>
        <v>4</v>
      </c>
      <c r="D16" s="13">
        <f>GETPIVOTDATA("Returned?",$A$3,"Artist","Mazzolino")/C16*100</f>
        <v>50</v>
      </c>
    </row>
    <row r="17" spans="1:4" x14ac:dyDescent="0.3">
      <c r="A17" s="9" t="s">
        <v>261</v>
      </c>
      <c r="B17" s="11">
        <v>2</v>
      </c>
      <c r="C17" s="10">
        <f>GETPIVOTDATA("Artist",Artist!$A$3,"Artist","Ricci")</f>
        <v>2</v>
      </c>
      <c r="D17" s="13">
        <f>GETPIVOTDATA("Returned?",$A$3,"Artist","Ricci")/C17*100</f>
        <v>100</v>
      </c>
    </row>
    <row r="18" spans="1:4" x14ac:dyDescent="0.3">
      <c r="A18" s="9" t="s">
        <v>149</v>
      </c>
      <c r="B18" s="11">
        <v>3</v>
      </c>
      <c r="C18" s="10">
        <f>GETPIVOTDATA("Artist",Artist!$A$3,"Artist","Spada, Lionello")</f>
        <v>4</v>
      </c>
      <c r="D18" s="13">
        <f>GETPIVOTDATA("Returned?",$A$3,"Artist","Spada, Lionello")/C18*100</f>
        <v>75</v>
      </c>
    </row>
    <row r="19" spans="1:4" x14ac:dyDescent="0.3">
      <c r="A19" s="9" t="s">
        <v>278</v>
      </c>
      <c r="B19" s="11">
        <v>2</v>
      </c>
      <c r="C19" s="10">
        <f>GETPIVOTDATA("Artist",Artist!$A$3,"Artist","Veronese")</f>
        <v>2</v>
      </c>
      <c r="D19" s="13">
        <f>GETPIVOTDATA("Returned?",$A$3,"Artist","Veronese")/C19*100</f>
        <v>100</v>
      </c>
    </row>
    <row r="20" spans="1:4" x14ac:dyDescent="0.3">
      <c r="A20" s="9" t="s">
        <v>422</v>
      </c>
      <c r="B20" s="11">
        <v>44</v>
      </c>
      <c r="C20" s="12">
        <f>SUM(C4:C19)</f>
        <v>77</v>
      </c>
      <c r="D20" s="15">
        <f>GETPIVOTDATA("Returned?",$A$3)/C20*100</f>
        <v>57.142857142857139</v>
      </c>
    </row>
  </sheetData>
  <mergeCells count="1">
    <mergeCell ref="A1:C1"/>
  </mergeCell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97"/>
  <sheetViews>
    <sheetView topLeftCell="J1" zoomScale="70" zoomScaleNormal="70" workbookViewId="0">
      <pane ySplit="4" topLeftCell="A58" activePane="bottomLeft" state="frozen"/>
      <selection pane="bottomLeft" activeCell="L84" sqref="L84"/>
    </sheetView>
  </sheetViews>
  <sheetFormatPr defaultColWidth="25.77734375" defaultRowHeight="14.4" x14ac:dyDescent="0.3"/>
  <cols>
    <col min="1" max="1" width="52" style="23" customWidth="1"/>
    <col min="2" max="2" width="35" bestFit="1" customWidth="1"/>
    <col min="3" max="3" width="19.109375" style="4" bestFit="1" customWidth="1"/>
    <col min="4" max="4" width="45.33203125" bestFit="1" customWidth="1"/>
    <col min="5" max="5" width="30.44140625" style="4" bestFit="1" customWidth="1"/>
    <col min="6" max="6" width="15.77734375" style="4" bestFit="1" customWidth="1"/>
    <col min="7" max="7" width="24.6640625" style="4" bestFit="1" customWidth="1"/>
    <col min="8" max="8" width="17.44140625" style="4" bestFit="1" customWidth="1"/>
    <col min="9" max="9" width="37.5546875" bestFit="1" customWidth="1"/>
    <col min="10" max="10" width="21.77734375" style="4" bestFit="1" customWidth="1"/>
    <col min="11" max="11" width="19.21875" style="4" bestFit="1" customWidth="1"/>
    <col min="12" max="12" width="26.88671875" bestFit="1" customWidth="1"/>
    <col min="13" max="13" width="29" style="4" bestFit="1" customWidth="1"/>
    <col min="14" max="14" width="11.33203125" style="4" bestFit="1" customWidth="1"/>
    <col min="15" max="15" width="78.88671875" style="23" customWidth="1"/>
  </cols>
  <sheetData>
    <row r="1" spans="1:15" ht="17.399999999999999" x14ac:dyDescent="0.3">
      <c r="A1" s="51" t="s">
        <v>684</v>
      </c>
      <c r="B1" s="51"/>
    </row>
    <row r="2" spans="1:15" s="35" customFormat="1" ht="17.399999999999999" x14ac:dyDescent="0.3">
      <c r="A2" s="43"/>
      <c r="B2" s="43"/>
      <c r="C2" s="34"/>
      <c r="E2" s="34"/>
      <c r="F2" s="34"/>
      <c r="G2" s="34"/>
      <c r="H2" s="34"/>
      <c r="J2" s="34"/>
      <c r="K2" s="34"/>
      <c r="M2" s="34"/>
      <c r="N2" s="34"/>
      <c r="O2" s="36"/>
    </row>
    <row r="4" spans="1:15" s="20" customFormat="1" ht="17.399999999999999" x14ac:dyDescent="0.35">
      <c r="A4" s="44" t="s">
        <v>0</v>
      </c>
      <c r="B4" s="45" t="s">
        <v>1</v>
      </c>
      <c r="C4" s="25" t="s">
        <v>437</v>
      </c>
      <c r="D4" s="45" t="s">
        <v>2</v>
      </c>
      <c r="E4" s="25" t="s">
        <v>658</v>
      </c>
      <c r="F4" s="25" t="s">
        <v>3</v>
      </c>
      <c r="G4" s="25" t="s">
        <v>4</v>
      </c>
      <c r="H4" s="25" t="s">
        <v>5</v>
      </c>
      <c r="I4" s="45" t="s">
        <v>6</v>
      </c>
      <c r="J4" s="25" t="s">
        <v>7</v>
      </c>
      <c r="K4" s="25" t="s">
        <v>8</v>
      </c>
      <c r="L4" s="45" t="s">
        <v>9</v>
      </c>
      <c r="M4" s="25" t="s">
        <v>659</v>
      </c>
      <c r="N4" s="25" t="s">
        <v>3</v>
      </c>
      <c r="O4" s="44" t="s">
        <v>672</v>
      </c>
    </row>
    <row r="5" spans="1:15" ht="15.6" x14ac:dyDescent="0.3">
      <c r="A5" s="26" t="s">
        <v>20</v>
      </c>
      <c r="B5" s="41" t="s">
        <v>11</v>
      </c>
      <c r="C5" s="28" t="s">
        <v>438</v>
      </c>
      <c r="D5" s="41" t="s">
        <v>12</v>
      </c>
      <c r="E5" s="28" t="s">
        <v>12</v>
      </c>
      <c r="F5" s="28" t="s">
        <v>13</v>
      </c>
      <c r="G5" s="28" t="s">
        <v>14</v>
      </c>
      <c r="H5" s="28" t="s">
        <v>21</v>
      </c>
      <c r="I5" s="41" t="s">
        <v>22</v>
      </c>
      <c r="J5" s="28">
        <v>1811</v>
      </c>
      <c r="K5" s="28"/>
      <c r="L5" s="41"/>
      <c r="M5" s="28"/>
      <c r="N5" s="28"/>
      <c r="O5" s="26"/>
    </row>
    <row r="6" spans="1:15" ht="15.6" x14ac:dyDescent="0.3">
      <c r="A6" s="26" t="s">
        <v>23</v>
      </c>
      <c r="B6" s="41" t="s">
        <v>11</v>
      </c>
      <c r="C6" s="28" t="s">
        <v>438</v>
      </c>
      <c r="D6" s="41" t="s">
        <v>12</v>
      </c>
      <c r="E6" s="28" t="s">
        <v>12</v>
      </c>
      <c r="F6" s="28" t="s">
        <v>13</v>
      </c>
      <c r="G6" s="28" t="s">
        <v>14</v>
      </c>
      <c r="H6" s="28" t="s">
        <v>21</v>
      </c>
      <c r="I6" s="41" t="s">
        <v>24</v>
      </c>
      <c r="J6" s="28" t="s">
        <v>25</v>
      </c>
      <c r="K6" s="28"/>
      <c r="L6" s="41"/>
      <c r="M6" s="28"/>
      <c r="N6" s="28"/>
      <c r="O6" s="26" t="s">
        <v>26</v>
      </c>
    </row>
    <row r="7" spans="1:15" ht="15.6" x14ac:dyDescent="0.3">
      <c r="A7" s="26" t="s">
        <v>393</v>
      </c>
      <c r="B7" s="41" t="s">
        <v>394</v>
      </c>
      <c r="C7" s="28" t="s">
        <v>439</v>
      </c>
      <c r="D7" s="41" t="s">
        <v>395</v>
      </c>
      <c r="E7" s="28" t="s">
        <v>420</v>
      </c>
      <c r="F7" s="28" t="s">
        <v>299</v>
      </c>
      <c r="G7" s="28" t="s">
        <v>312</v>
      </c>
      <c r="H7" s="28" t="s">
        <v>21</v>
      </c>
      <c r="I7" s="41" t="s">
        <v>63</v>
      </c>
      <c r="J7" s="28">
        <v>1814</v>
      </c>
      <c r="K7" s="28"/>
      <c r="L7" s="41"/>
      <c r="M7" s="28"/>
      <c r="N7" s="28"/>
      <c r="O7" s="26"/>
    </row>
    <row r="8" spans="1:15" ht="15.6" x14ac:dyDescent="0.3">
      <c r="A8" s="26" t="s">
        <v>231</v>
      </c>
      <c r="B8" s="41" t="s">
        <v>685</v>
      </c>
      <c r="C8" s="28" t="s">
        <v>448</v>
      </c>
      <c r="D8" s="41"/>
      <c r="E8" s="28" t="s">
        <v>421</v>
      </c>
      <c r="F8" s="28" t="s">
        <v>225</v>
      </c>
      <c r="G8" s="28" t="s">
        <v>226</v>
      </c>
      <c r="H8" s="28" t="s">
        <v>21</v>
      </c>
      <c r="I8" s="41" t="s">
        <v>232</v>
      </c>
      <c r="J8" s="28">
        <v>1811</v>
      </c>
      <c r="K8" s="28"/>
      <c r="L8" s="41"/>
      <c r="M8" s="28"/>
      <c r="N8" s="28"/>
      <c r="O8" s="26"/>
    </row>
    <row r="9" spans="1:15" ht="15.6" x14ac:dyDescent="0.3">
      <c r="A9" s="26" t="s">
        <v>158</v>
      </c>
      <c r="B9" s="41" t="s">
        <v>32</v>
      </c>
      <c r="C9" s="28" t="s">
        <v>451</v>
      </c>
      <c r="D9" s="41" t="s">
        <v>12</v>
      </c>
      <c r="E9" s="28" t="s">
        <v>12</v>
      </c>
      <c r="F9" s="28" t="s">
        <v>137</v>
      </c>
      <c r="G9" s="28" t="s">
        <v>151</v>
      </c>
      <c r="H9" s="28" t="s">
        <v>21</v>
      </c>
      <c r="I9" s="41" t="s">
        <v>159</v>
      </c>
      <c r="J9" s="28">
        <v>1801</v>
      </c>
      <c r="K9" s="28"/>
      <c r="L9" s="41"/>
      <c r="M9" s="28"/>
      <c r="N9" s="28"/>
      <c r="O9" s="26"/>
    </row>
    <row r="10" spans="1:15" ht="15.6" x14ac:dyDescent="0.3">
      <c r="A10" s="26" t="s">
        <v>122</v>
      </c>
      <c r="B10" s="41" t="s">
        <v>379</v>
      </c>
      <c r="C10" s="28" t="s">
        <v>452</v>
      </c>
      <c r="D10" s="41" t="s">
        <v>380</v>
      </c>
      <c r="E10" s="28" t="s">
        <v>420</v>
      </c>
      <c r="F10" s="28" t="s">
        <v>299</v>
      </c>
      <c r="G10" s="28">
        <v>1811</v>
      </c>
      <c r="H10" s="28" t="s">
        <v>21</v>
      </c>
      <c r="I10" s="41" t="s">
        <v>63</v>
      </c>
      <c r="J10" s="28" t="s">
        <v>305</v>
      </c>
      <c r="K10" s="28"/>
      <c r="L10" s="41"/>
      <c r="M10" s="28"/>
      <c r="N10" s="28"/>
      <c r="O10" s="26"/>
    </row>
    <row r="11" spans="1:15" ht="15.6" x14ac:dyDescent="0.3">
      <c r="A11" s="26" t="s">
        <v>454</v>
      </c>
      <c r="B11" s="41" t="s">
        <v>455</v>
      </c>
      <c r="C11" s="28" t="s">
        <v>456</v>
      </c>
      <c r="D11" s="41" t="s">
        <v>457</v>
      </c>
      <c r="E11" s="28" t="s">
        <v>420</v>
      </c>
      <c r="F11" s="28" t="s">
        <v>225</v>
      </c>
      <c r="G11" s="28">
        <v>1811</v>
      </c>
      <c r="H11" s="28" t="s">
        <v>21</v>
      </c>
      <c r="I11" s="41" t="s">
        <v>63</v>
      </c>
      <c r="J11" s="28" t="s">
        <v>458</v>
      </c>
      <c r="K11" s="28"/>
      <c r="L11" s="41"/>
      <c r="M11" s="28"/>
      <c r="N11" s="28"/>
      <c r="O11" s="26"/>
    </row>
    <row r="12" spans="1:15" ht="15.6" x14ac:dyDescent="0.3">
      <c r="A12" s="26" t="s">
        <v>461</v>
      </c>
      <c r="B12" s="41" t="s">
        <v>462</v>
      </c>
      <c r="C12" s="28" t="s">
        <v>463</v>
      </c>
      <c r="D12" s="41" t="s">
        <v>464</v>
      </c>
      <c r="E12" s="28" t="s">
        <v>420</v>
      </c>
      <c r="F12" s="28" t="s">
        <v>225</v>
      </c>
      <c r="G12" s="28">
        <v>1811</v>
      </c>
      <c r="H12" s="28" t="s">
        <v>21</v>
      </c>
      <c r="I12" s="41" t="s">
        <v>465</v>
      </c>
      <c r="J12" s="28">
        <v>1872</v>
      </c>
      <c r="K12" s="28"/>
      <c r="L12" s="41"/>
      <c r="M12" s="28"/>
      <c r="N12" s="28"/>
      <c r="O12" s="26"/>
    </row>
    <row r="13" spans="1:15" ht="15.6" x14ac:dyDescent="0.3">
      <c r="A13" s="26" t="s">
        <v>303</v>
      </c>
      <c r="B13" s="41" t="s">
        <v>304</v>
      </c>
      <c r="C13" s="28" t="s">
        <v>466</v>
      </c>
      <c r="D13" s="41" t="s">
        <v>298</v>
      </c>
      <c r="E13" s="28" t="s">
        <v>296</v>
      </c>
      <c r="F13" s="28" t="s">
        <v>299</v>
      </c>
      <c r="G13" s="28">
        <v>1811</v>
      </c>
      <c r="H13" s="28" t="s">
        <v>21</v>
      </c>
      <c r="I13" s="41" t="s">
        <v>63</v>
      </c>
      <c r="J13" s="28" t="s">
        <v>305</v>
      </c>
      <c r="K13" s="28"/>
      <c r="L13" s="41"/>
      <c r="M13" s="28"/>
      <c r="N13" s="28"/>
      <c r="O13" s="26"/>
    </row>
    <row r="14" spans="1:15" ht="15.6" x14ac:dyDescent="0.3">
      <c r="A14" s="26" t="s">
        <v>467</v>
      </c>
      <c r="B14" s="41" t="s">
        <v>306</v>
      </c>
      <c r="C14" s="28" t="s">
        <v>469</v>
      </c>
      <c r="D14" s="41" t="s">
        <v>470</v>
      </c>
      <c r="E14" s="28" t="s">
        <v>420</v>
      </c>
      <c r="F14" s="28" t="s">
        <v>299</v>
      </c>
      <c r="G14" s="28">
        <v>1813</v>
      </c>
      <c r="H14" s="28" t="s">
        <v>21</v>
      </c>
      <c r="I14" s="41" t="s">
        <v>63</v>
      </c>
      <c r="J14" s="28" t="s">
        <v>307</v>
      </c>
      <c r="K14" s="28"/>
      <c r="L14" s="41"/>
      <c r="M14" s="28"/>
      <c r="N14" s="28"/>
      <c r="O14" s="26"/>
    </row>
    <row r="15" spans="1:15" ht="15.6" x14ac:dyDescent="0.3">
      <c r="A15" s="26" t="s">
        <v>194</v>
      </c>
      <c r="B15" s="41" t="s">
        <v>195</v>
      </c>
      <c r="C15" s="28" t="s">
        <v>472</v>
      </c>
      <c r="D15" s="41" t="s">
        <v>12</v>
      </c>
      <c r="E15" s="28" t="s">
        <v>12</v>
      </c>
      <c r="F15" s="28" t="s">
        <v>137</v>
      </c>
      <c r="G15" s="28" t="s">
        <v>179</v>
      </c>
      <c r="H15" s="28" t="s">
        <v>21</v>
      </c>
      <c r="I15" s="41" t="s">
        <v>30</v>
      </c>
      <c r="J15" s="28" t="s">
        <v>196</v>
      </c>
      <c r="K15" s="28"/>
      <c r="L15" s="41"/>
      <c r="M15" s="28"/>
      <c r="N15" s="28"/>
      <c r="O15" s="26"/>
    </row>
    <row r="16" spans="1:15" ht="15.6" x14ac:dyDescent="0.3">
      <c r="A16" s="26" t="s">
        <v>177</v>
      </c>
      <c r="B16" s="41" t="s">
        <v>178</v>
      </c>
      <c r="C16" s="28" t="s">
        <v>475</v>
      </c>
      <c r="D16" s="41" t="s">
        <v>12</v>
      </c>
      <c r="E16" s="28" t="s">
        <v>12</v>
      </c>
      <c r="F16" s="28" t="s">
        <v>137</v>
      </c>
      <c r="G16" s="28" t="s">
        <v>179</v>
      </c>
      <c r="H16" s="28" t="s">
        <v>21</v>
      </c>
      <c r="I16" s="41" t="s">
        <v>180</v>
      </c>
      <c r="J16" s="28">
        <v>1801</v>
      </c>
      <c r="K16" s="28"/>
      <c r="L16" s="41"/>
      <c r="M16" s="28"/>
      <c r="N16" s="28"/>
      <c r="O16" s="26"/>
    </row>
    <row r="17" spans="1:15" ht="15.6" x14ac:dyDescent="0.3">
      <c r="A17" s="26" t="s">
        <v>257</v>
      </c>
      <c r="B17" s="41" t="s">
        <v>178</v>
      </c>
      <c r="C17" s="28" t="s">
        <v>474</v>
      </c>
      <c r="D17" s="41"/>
      <c r="E17" s="28" t="s">
        <v>421</v>
      </c>
      <c r="F17" s="28" t="s">
        <v>407</v>
      </c>
      <c r="G17" s="28" t="s">
        <v>408</v>
      </c>
      <c r="H17" s="28" t="s">
        <v>62</v>
      </c>
      <c r="I17" s="41" t="s">
        <v>409</v>
      </c>
      <c r="J17" s="28">
        <v>1811</v>
      </c>
      <c r="K17" s="28"/>
      <c r="L17" s="41"/>
      <c r="M17" s="28"/>
      <c r="N17" s="28"/>
      <c r="O17" s="26"/>
    </row>
    <row r="18" spans="1:15" ht="15.6" x14ac:dyDescent="0.3">
      <c r="A18" s="26" t="s">
        <v>145</v>
      </c>
      <c r="B18" s="41" t="s">
        <v>49</v>
      </c>
      <c r="C18" s="28" t="s">
        <v>478</v>
      </c>
      <c r="D18" s="41" t="s">
        <v>12</v>
      </c>
      <c r="E18" s="28" t="s">
        <v>12</v>
      </c>
      <c r="F18" s="28" t="s">
        <v>137</v>
      </c>
      <c r="G18" s="28" t="s">
        <v>138</v>
      </c>
      <c r="H18" s="28" t="s">
        <v>21</v>
      </c>
      <c r="I18" s="41" t="s">
        <v>63</v>
      </c>
      <c r="J18" s="28" t="s">
        <v>144</v>
      </c>
      <c r="K18" s="28"/>
      <c r="L18" s="41"/>
      <c r="M18" s="28"/>
      <c r="N18" s="28"/>
      <c r="O18" s="26"/>
    </row>
    <row r="19" spans="1:15" ht="15.6" x14ac:dyDescent="0.3">
      <c r="A19" s="26" t="s">
        <v>197</v>
      </c>
      <c r="B19" s="41" t="s">
        <v>198</v>
      </c>
      <c r="C19" s="28" t="s">
        <v>484</v>
      </c>
      <c r="D19" s="41" t="s">
        <v>12</v>
      </c>
      <c r="E19" s="28" t="s">
        <v>12</v>
      </c>
      <c r="F19" s="28" t="s">
        <v>137</v>
      </c>
      <c r="G19" s="28" t="s">
        <v>179</v>
      </c>
      <c r="H19" s="28" t="s">
        <v>21</v>
      </c>
      <c r="I19" s="41" t="s">
        <v>141</v>
      </c>
      <c r="J19" s="28" t="s">
        <v>199</v>
      </c>
      <c r="K19" s="28"/>
      <c r="L19" s="41"/>
      <c r="M19" s="28"/>
      <c r="N19" s="28"/>
      <c r="O19" s="26"/>
    </row>
    <row r="20" spans="1:15" ht="15.6" x14ac:dyDescent="0.3">
      <c r="A20" s="26" t="s">
        <v>200</v>
      </c>
      <c r="B20" s="41" t="s">
        <v>198</v>
      </c>
      <c r="C20" s="28" t="s">
        <v>485</v>
      </c>
      <c r="D20" s="41" t="s">
        <v>12</v>
      </c>
      <c r="E20" s="28" t="s">
        <v>12</v>
      </c>
      <c r="F20" s="28" t="s">
        <v>137</v>
      </c>
      <c r="G20" s="28" t="s">
        <v>179</v>
      </c>
      <c r="H20" s="28" t="s">
        <v>21</v>
      </c>
      <c r="I20" s="41" t="s">
        <v>156</v>
      </c>
      <c r="J20" s="28">
        <v>1801</v>
      </c>
      <c r="K20" s="28"/>
      <c r="L20" s="41"/>
      <c r="M20" s="28"/>
      <c r="N20" s="28"/>
      <c r="O20" s="26"/>
    </row>
    <row r="21" spans="1:15" ht="15.6" x14ac:dyDescent="0.3">
      <c r="A21" s="26" t="s">
        <v>113</v>
      </c>
      <c r="B21" s="41" t="s">
        <v>54</v>
      </c>
      <c r="C21" s="28" t="s">
        <v>489</v>
      </c>
      <c r="D21" s="41" t="s">
        <v>114</v>
      </c>
      <c r="E21" s="28" t="s">
        <v>420</v>
      </c>
      <c r="F21" s="28" t="s">
        <v>112</v>
      </c>
      <c r="G21" s="28">
        <v>1811</v>
      </c>
      <c r="H21" s="28" t="s">
        <v>62</v>
      </c>
      <c r="I21" s="41" t="s">
        <v>63</v>
      </c>
      <c r="J21" s="28">
        <v>1813</v>
      </c>
      <c r="K21" s="28"/>
      <c r="L21" s="41"/>
      <c r="M21" s="28"/>
      <c r="N21" s="28"/>
      <c r="O21" s="26"/>
    </row>
    <row r="22" spans="1:15" ht="15.6" x14ac:dyDescent="0.3">
      <c r="A22" s="26" t="s">
        <v>297</v>
      </c>
      <c r="B22" s="41" t="s">
        <v>54</v>
      </c>
      <c r="C22" s="28" t="s">
        <v>490</v>
      </c>
      <c r="D22" s="41" t="s">
        <v>298</v>
      </c>
      <c r="E22" s="28" t="s">
        <v>296</v>
      </c>
      <c r="F22" s="28" t="s">
        <v>299</v>
      </c>
      <c r="G22" s="28">
        <v>1811</v>
      </c>
      <c r="H22" s="28" t="s">
        <v>21</v>
      </c>
      <c r="I22" s="41" t="s">
        <v>300</v>
      </c>
      <c r="J22" s="28">
        <v>1872</v>
      </c>
      <c r="K22" s="28"/>
      <c r="L22" s="41"/>
      <c r="M22" s="28"/>
      <c r="N22" s="28"/>
      <c r="O22" s="26"/>
    </row>
    <row r="23" spans="1:15" ht="15.6" x14ac:dyDescent="0.3">
      <c r="A23" s="26" t="s">
        <v>115</v>
      </c>
      <c r="B23" s="41" t="s">
        <v>116</v>
      </c>
      <c r="C23" s="28" t="s">
        <v>493</v>
      </c>
      <c r="D23" s="41" t="s">
        <v>51</v>
      </c>
      <c r="E23" s="28" t="s">
        <v>420</v>
      </c>
      <c r="F23" s="28" t="s">
        <v>112</v>
      </c>
      <c r="G23" s="28">
        <v>1811</v>
      </c>
      <c r="H23" s="28" t="s">
        <v>21</v>
      </c>
      <c r="I23" s="41" t="s">
        <v>63</v>
      </c>
      <c r="J23" s="28">
        <v>1813</v>
      </c>
      <c r="K23" s="28"/>
      <c r="L23" s="41"/>
      <c r="M23" s="28"/>
      <c r="N23" s="28"/>
      <c r="O23" s="26"/>
    </row>
    <row r="24" spans="1:15" ht="15.6" x14ac:dyDescent="0.3">
      <c r="A24" s="26" t="s">
        <v>385</v>
      </c>
      <c r="B24" s="41" t="s">
        <v>386</v>
      </c>
      <c r="C24" s="28" t="s">
        <v>499</v>
      </c>
      <c r="D24" s="41" t="s">
        <v>387</v>
      </c>
      <c r="E24" s="28" t="s">
        <v>420</v>
      </c>
      <c r="F24" s="28" t="s">
        <v>299</v>
      </c>
      <c r="G24" s="28">
        <v>1811</v>
      </c>
      <c r="H24" s="28" t="s">
        <v>21</v>
      </c>
      <c r="I24" s="41" t="s">
        <v>63</v>
      </c>
      <c r="J24" s="28" t="s">
        <v>305</v>
      </c>
      <c r="K24" s="28"/>
      <c r="L24" s="41"/>
      <c r="M24" s="28"/>
      <c r="N24" s="28"/>
      <c r="O24" s="26"/>
    </row>
    <row r="25" spans="1:15" ht="15.6" x14ac:dyDescent="0.3">
      <c r="A25" s="26" t="s">
        <v>59</v>
      </c>
      <c r="B25" s="41" t="s">
        <v>60</v>
      </c>
      <c r="C25" s="28" t="s">
        <v>504</v>
      </c>
      <c r="D25" s="41" t="s">
        <v>51</v>
      </c>
      <c r="E25" s="28" t="s">
        <v>420</v>
      </c>
      <c r="F25" s="28" t="s">
        <v>61</v>
      </c>
      <c r="G25" s="28">
        <v>1811</v>
      </c>
      <c r="H25" s="28" t="s">
        <v>62</v>
      </c>
      <c r="I25" s="41" t="s">
        <v>63</v>
      </c>
      <c r="J25" s="28">
        <v>1813</v>
      </c>
      <c r="K25" s="28"/>
      <c r="L25" s="41"/>
      <c r="M25" s="28"/>
      <c r="N25" s="28"/>
      <c r="O25" s="26"/>
    </row>
    <row r="26" spans="1:15" ht="15.6" x14ac:dyDescent="0.3">
      <c r="A26" s="26" t="s">
        <v>122</v>
      </c>
      <c r="B26" s="41" t="s">
        <v>400</v>
      </c>
      <c r="C26" s="28" t="s">
        <v>506</v>
      </c>
      <c r="D26" s="41" t="s">
        <v>401</v>
      </c>
      <c r="E26" s="28" t="s">
        <v>420</v>
      </c>
      <c r="F26" s="28" t="s">
        <v>402</v>
      </c>
      <c r="G26" s="28">
        <v>1811</v>
      </c>
      <c r="H26" s="28" t="s">
        <v>21</v>
      </c>
      <c r="I26" s="41" t="s">
        <v>63</v>
      </c>
      <c r="J26" s="28" t="s">
        <v>305</v>
      </c>
      <c r="K26" s="28"/>
      <c r="L26" s="41"/>
      <c r="M26" s="28"/>
      <c r="N26" s="28"/>
      <c r="O26" s="26"/>
    </row>
    <row r="27" spans="1:15" ht="15.6" x14ac:dyDescent="0.3">
      <c r="A27" s="26" t="s">
        <v>410</v>
      </c>
      <c r="B27" s="41" t="s">
        <v>392</v>
      </c>
      <c r="C27" s="28" t="s">
        <v>509</v>
      </c>
      <c r="D27" s="41"/>
      <c r="E27" s="28" t="s">
        <v>421</v>
      </c>
      <c r="F27" s="28" t="s">
        <v>411</v>
      </c>
      <c r="G27" s="28">
        <v>1811</v>
      </c>
      <c r="H27" s="28" t="s">
        <v>21</v>
      </c>
      <c r="I27" s="41" t="s">
        <v>63</v>
      </c>
      <c r="J27" s="28" t="s">
        <v>305</v>
      </c>
      <c r="K27" s="28"/>
      <c r="L27" s="41"/>
      <c r="M27" s="28"/>
      <c r="N27" s="28"/>
      <c r="O27" s="26"/>
    </row>
    <row r="28" spans="1:15" ht="15.6" x14ac:dyDescent="0.3">
      <c r="A28" s="26" t="s">
        <v>391</v>
      </c>
      <c r="B28" s="41" t="s">
        <v>392</v>
      </c>
      <c r="C28" s="28" t="s">
        <v>510</v>
      </c>
      <c r="D28" s="41" t="s">
        <v>511</v>
      </c>
      <c r="E28" s="28" t="s">
        <v>420</v>
      </c>
      <c r="F28" s="28" t="s">
        <v>299</v>
      </c>
      <c r="G28" s="28" t="s">
        <v>312</v>
      </c>
      <c r="H28" s="28" t="s">
        <v>21</v>
      </c>
      <c r="I28" s="41" t="s">
        <v>63</v>
      </c>
      <c r="J28" s="28" t="s">
        <v>307</v>
      </c>
      <c r="K28" s="28"/>
      <c r="L28" s="41"/>
      <c r="M28" s="28"/>
      <c r="N28" s="28"/>
      <c r="O28" s="26"/>
    </row>
    <row r="29" spans="1:15" ht="15.6" x14ac:dyDescent="0.3">
      <c r="A29" s="26" t="s">
        <v>375</v>
      </c>
      <c r="B29" s="41" t="s">
        <v>376</v>
      </c>
      <c r="C29" s="28" t="s">
        <v>512</v>
      </c>
      <c r="D29" s="41" t="s">
        <v>513</v>
      </c>
      <c r="E29" s="28" t="s">
        <v>420</v>
      </c>
      <c r="F29" s="28" t="s">
        <v>299</v>
      </c>
      <c r="G29" s="28">
        <v>1813</v>
      </c>
      <c r="H29" s="28" t="s">
        <v>21</v>
      </c>
      <c r="I29" s="41" t="s">
        <v>63</v>
      </c>
      <c r="J29" s="28" t="s">
        <v>307</v>
      </c>
      <c r="K29" s="28"/>
      <c r="L29" s="41"/>
      <c r="M29" s="28"/>
      <c r="N29" s="28"/>
      <c r="O29" s="26"/>
    </row>
    <row r="30" spans="1:15" ht="31.2" x14ac:dyDescent="0.3">
      <c r="A30" s="26" t="s">
        <v>396</v>
      </c>
      <c r="B30" s="41" t="s">
        <v>397</v>
      </c>
      <c r="C30" s="28" t="s">
        <v>517</v>
      </c>
      <c r="D30" s="41" t="s">
        <v>395</v>
      </c>
      <c r="E30" s="28" t="s">
        <v>420</v>
      </c>
      <c r="F30" s="28" t="s">
        <v>299</v>
      </c>
      <c r="G30" s="28">
        <v>1811</v>
      </c>
      <c r="H30" s="28" t="s">
        <v>21</v>
      </c>
      <c r="I30" s="41" t="s">
        <v>63</v>
      </c>
      <c r="J30" s="28" t="s">
        <v>305</v>
      </c>
      <c r="K30" s="28"/>
      <c r="L30" s="41"/>
      <c r="M30" s="28"/>
      <c r="N30" s="28"/>
      <c r="O30" s="26"/>
    </row>
    <row r="31" spans="1:15" ht="15.6" x14ac:dyDescent="0.3">
      <c r="A31" s="26" t="s">
        <v>398</v>
      </c>
      <c r="B31" s="41" t="s">
        <v>399</v>
      </c>
      <c r="C31" s="28" t="s">
        <v>518</v>
      </c>
      <c r="D31" s="41" t="s">
        <v>519</v>
      </c>
      <c r="E31" s="28" t="s">
        <v>420</v>
      </c>
      <c r="F31" s="28" t="s">
        <v>299</v>
      </c>
      <c r="G31" s="28">
        <v>1813</v>
      </c>
      <c r="H31" s="28" t="s">
        <v>21</v>
      </c>
      <c r="I31" s="41" t="s">
        <v>63</v>
      </c>
      <c r="J31" s="28" t="s">
        <v>307</v>
      </c>
      <c r="K31" s="28"/>
      <c r="L31" s="41"/>
      <c r="M31" s="28"/>
      <c r="N31" s="28"/>
      <c r="O31" s="26"/>
    </row>
    <row r="32" spans="1:15" ht="15.6" x14ac:dyDescent="0.3">
      <c r="A32" s="26" t="s">
        <v>135</v>
      </c>
      <c r="B32" s="41" t="s">
        <v>383</v>
      </c>
      <c r="C32" s="28" t="s">
        <v>520</v>
      </c>
      <c r="D32" s="41" t="s">
        <v>384</v>
      </c>
      <c r="E32" s="28" t="s">
        <v>420</v>
      </c>
      <c r="F32" s="28" t="s">
        <v>299</v>
      </c>
      <c r="G32" s="28">
        <v>1811</v>
      </c>
      <c r="H32" s="28" t="s">
        <v>21</v>
      </c>
      <c r="I32" s="41" t="s">
        <v>63</v>
      </c>
      <c r="J32" s="28" t="s">
        <v>305</v>
      </c>
      <c r="K32" s="28"/>
      <c r="L32" s="41"/>
      <c r="M32" s="28"/>
      <c r="N32" s="28"/>
      <c r="O32" s="26"/>
    </row>
    <row r="33" spans="1:15" ht="15.6" x14ac:dyDescent="0.3">
      <c r="A33" s="26" t="s">
        <v>173</v>
      </c>
      <c r="B33" s="41" t="s">
        <v>174</v>
      </c>
      <c r="C33" s="28" t="s">
        <v>521</v>
      </c>
      <c r="D33" s="41" t="s">
        <v>45</v>
      </c>
      <c r="E33" s="28" t="s">
        <v>420</v>
      </c>
      <c r="F33" s="28" t="s">
        <v>137</v>
      </c>
      <c r="G33" s="28" t="s">
        <v>175</v>
      </c>
      <c r="H33" s="28" t="s">
        <v>62</v>
      </c>
      <c r="I33" s="41" t="s">
        <v>63</v>
      </c>
      <c r="J33" s="28" t="s">
        <v>176</v>
      </c>
      <c r="K33" s="28"/>
      <c r="L33" s="41"/>
      <c r="M33" s="28"/>
      <c r="N33" s="28"/>
      <c r="O33" s="26"/>
    </row>
    <row r="34" spans="1:15" ht="15.6" x14ac:dyDescent="0.3">
      <c r="A34" s="26" t="s">
        <v>117</v>
      </c>
      <c r="B34" s="41" t="s">
        <v>118</v>
      </c>
      <c r="C34" s="28" t="s">
        <v>524</v>
      </c>
      <c r="D34" s="41" t="s">
        <v>119</v>
      </c>
      <c r="E34" s="28" t="s">
        <v>420</v>
      </c>
      <c r="F34" s="28" t="s">
        <v>112</v>
      </c>
      <c r="G34" s="28">
        <v>1811</v>
      </c>
      <c r="H34" s="28" t="s">
        <v>21</v>
      </c>
      <c r="I34" s="41" t="s">
        <v>63</v>
      </c>
      <c r="J34" s="28">
        <v>1813</v>
      </c>
      <c r="K34" s="28"/>
      <c r="L34" s="41"/>
      <c r="M34" s="28"/>
      <c r="N34" s="28"/>
      <c r="O34" s="26"/>
    </row>
    <row r="35" spans="1:15" ht="15.6" x14ac:dyDescent="0.3">
      <c r="A35" s="26" t="s">
        <v>528</v>
      </c>
      <c r="B35" s="41" t="s">
        <v>527</v>
      </c>
      <c r="C35" s="28" t="s">
        <v>533</v>
      </c>
      <c r="D35" s="41" t="s">
        <v>534</v>
      </c>
      <c r="E35" s="28" t="s">
        <v>420</v>
      </c>
      <c r="F35" s="28" t="s">
        <v>225</v>
      </c>
      <c r="G35" s="28">
        <v>1811</v>
      </c>
      <c r="H35" s="28" t="s">
        <v>21</v>
      </c>
      <c r="I35" s="41" t="s">
        <v>63</v>
      </c>
      <c r="J35" s="28" t="s">
        <v>458</v>
      </c>
      <c r="K35" s="28"/>
      <c r="L35" s="41"/>
      <c r="M35" s="28"/>
      <c r="N35" s="28"/>
      <c r="O35" s="26"/>
    </row>
    <row r="36" spans="1:15" ht="31.2" x14ac:dyDescent="0.3">
      <c r="A36" s="26" t="s">
        <v>193</v>
      </c>
      <c r="B36" s="41" t="s">
        <v>530</v>
      </c>
      <c r="C36" s="28" t="s">
        <v>536</v>
      </c>
      <c r="D36" s="41" t="s">
        <v>12</v>
      </c>
      <c r="E36" s="28" t="s">
        <v>12</v>
      </c>
      <c r="F36" s="28" t="s">
        <v>137</v>
      </c>
      <c r="G36" s="28" t="s">
        <v>179</v>
      </c>
      <c r="H36" s="28" t="s">
        <v>21</v>
      </c>
      <c r="I36" s="41" t="s">
        <v>63</v>
      </c>
      <c r="J36" s="28" t="s">
        <v>144</v>
      </c>
      <c r="K36" s="28"/>
      <c r="L36" s="41"/>
      <c r="M36" s="28"/>
      <c r="N36" s="28"/>
      <c r="O36" s="26"/>
    </row>
    <row r="37" spans="1:15" ht="15.6" x14ac:dyDescent="0.3">
      <c r="A37" s="26" t="s">
        <v>208</v>
      </c>
      <c r="B37" s="41" t="s">
        <v>83</v>
      </c>
      <c r="C37" s="28" t="s">
        <v>538</v>
      </c>
      <c r="D37" s="41" t="s">
        <v>12</v>
      </c>
      <c r="E37" s="28" t="s">
        <v>12</v>
      </c>
      <c r="F37" s="28" t="s">
        <v>137</v>
      </c>
      <c r="G37" s="28" t="s">
        <v>179</v>
      </c>
      <c r="H37" s="28" t="s">
        <v>62</v>
      </c>
      <c r="I37" s="41" t="s">
        <v>22</v>
      </c>
      <c r="J37" s="28">
        <v>1811</v>
      </c>
      <c r="K37" s="28"/>
      <c r="L37" s="41"/>
      <c r="M37" s="28"/>
      <c r="N37" s="28"/>
      <c r="O37" s="26"/>
    </row>
    <row r="38" spans="1:15" ht="15.6" x14ac:dyDescent="0.3">
      <c r="A38" s="26" t="s">
        <v>207</v>
      </c>
      <c r="B38" s="41" t="s">
        <v>83</v>
      </c>
      <c r="C38" s="28" t="s">
        <v>537</v>
      </c>
      <c r="D38" s="41" t="s">
        <v>12</v>
      </c>
      <c r="E38" s="28" t="s">
        <v>12</v>
      </c>
      <c r="F38" s="28" t="s">
        <v>137</v>
      </c>
      <c r="G38" s="28" t="s">
        <v>179</v>
      </c>
      <c r="H38" s="28" t="s">
        <v>21</v>
      </c>
      <c r="I38" s="41" t="s">
        <v>89</v>
      </c>
      <c r="J38" s="28">
        <v>1811</v>
      </c>
      <c r="K38" s="28"/>
      <c r="L38" s="41"/>
      <c r="M38" s="28"/>
      <c r="N38" s="28"/>
      <c r="O38" s="26"/>
    </row>
    <row r="39" spans="1:15" ht="15.6" x14ac:dyDescent="0.3">
      <c r="A39" s="26" t="s">
        <v>206</v>
      </c>
      <c r="B39" s="41" t="s">
        <v>545</v>
      </c>
      <c r="C39" s="28" t="s">
        <v>546</v>
      </c>
      <c r="D39" s="41" t="s">
        <v>12</v>
      </c>
      <c r="E39" s="28" t="s">
        <v>12</v>
      </c>
      <c r="F39" s="28" t="s">
        <v>137</v>
      </c>
      <c r="G39" s="28" t="s">
        <v>179</v>
      </c>
      <c r="H39" s="28" t="s">
        <v>62</v>
      </c>
      <c r="I39" s="41" t="s">
        <v>63</v>
      </c>
      <c r="J39" s="28" t="s">
        <v>144</v>
      </c>
      <c r="K39" s="28"/>
      <c r="L39" s="41"/>
      <c r="M39" s="28"/>
      <c r="N39" s="28"/>
      <c r="O39" s="26"/>
    </row>
    <row r="40" spans="1:15" ht="15.6" x14ac:dyDescent="0.3">
      <c r="A40" s="26" t="s">
        <v>120</v>
      </c>
      <c r="B40" s="41" t="s">
        <v>121</v>
      </c>
      <c r="C40" s="28" t="s">
        <v>547</v>
      </c>
      <c r="D40" s="41" t="s">
        <v>111</v>
      </c>
      <c r="E40" s="28" t="s">
        <v>420</v>
      </c>
      <c r="F40" s="28" t="s">
        <v>112</v>
      </c>
      <c r="G40" s="28">
        <v>1811</v>
      </c>
      <c r="H40" s="28" t="s">
        <v>21</v>
      </c>
      <c r="I40" s="41" t="s">
        <v>63</v>
      </c>
      <c r="J40" s="28">
        <v>1813</v>
      </c>
      <c r="K40" s="28"/>
      <c r="L40" s="41"/>
      <c r="M40" s="28"/>
      <c r="N40" s="28"/>
      <c r="O40" s="26"/>
    </row>
    <row r="41" spans="1:15" ht="15.6" x14ac:dyDescent="0.3">
      <c r="A41" s="26" t="s">
        <v>275</v>
      </c>
      <c r="B41" s="41" t="s">
        <v>136</v>
      </c>
      <c r="C41" s="28" t="s">
        <v>563</v>
      </c>
      <c r="D41" s="41"/>
      <c r="E41" s="28" t="s">
        <v>421</v>
      </c>
      <c r="F41" s="28" t="s">
        <v>225</v>
      </c>
      <c r="G41" s="28" t="s">
        <v>273</v>
      </c>
      <c r="H41" s="28" t="s">
        <v>62</v>
      </c>
      <c r="I41" s="41" t="s">
        <v>63</v>
      </c>
      <c r="J41" s="28" t="s">
        <v>144</v>
      </c>
      <c r="K41" s="28"/>
      <c r="L41" s="41"/>
      <c r="M41" s="28"/>
      <c r="N41" s="28"/>
      <c r="O41" s="26"/>
    </row>
    <row r="42" spans="1:15" ht="15.6" x14ac:dyDescent="0.3">
      <c r="A42" s="26" t="s">
        <v>152</v>
      </c>
      <c r="B42" s="41" t="s">
        <v>136</v>
      </c>
      <c r="C42" s="28" t="s">
        <v>553</v>
      </c>
      <c r="D42" s="41" t="s">
        <v>12</v>
      </c>
      <c r="E42" s="28" t="s">
        <v>12</v>
      </c>
      <c r="F42" s="28" t="s">
        <v>137</v>
      </c>
      <c r="G42" s="28" t="s">
        <v>151</v>
      </c>
      <c r="H42" s="28" t="s">
        <v>21</v>
      </c>
      <c r="I42" s="41" t="s">
        <v>153</v>
      </c>
      <c r="J42" s="28">
        <v>1811</v>
      </c>
      <c r="K42" s="28"/>
      <c r="L42" s="41"/>
      <c r="M42" s="28"/>
      <c r="N42" s="28"/>
      <c r="O42" s="26"/>
    </row>
    <row r="43" spans="1:15" ht="31.2" x14ac:dyDescent="0.3">
      <c r="A43" s="26" t="s">
        <v>143</v>
      </c>
      <c r="B43" s="41" t="s">
        <v>136</v>
      </c>
      <c r="C43" s="28" t="s">
        <v>551</v>
      </c>
      <c r="D43" s="41" t="s">
        <v>12</v>
      </c>
      <c r="E43" s="28" t="s">
        <v>12</v>
      </c>
      <c r="F43" s="28" t="s">
        <v>137</v>
      </c>
      <c r="G43" s="28" t="s">
        <v>138</v>
      </c>
      <c r="H43" s="28" t="s">
        <v>21</v>
      </c>
      <c r="I43" s="41" t="s">
        <v>63</v>
      </c>
      <c r="J43" s="28" t="s">
        <v>144</v>
      </c>
      <c r="K43" s="28"/>
      <c r="L43" s="41"/>
      <c r="M43" s="28"/>
      <c r="N43" s="28"/>
      <c r="O43" s="26"/>
    </row>
    <row r="44" spans="1:15" ht="15.6" x14ac:dyDescent="0.3">
      <c r="A44" s="26" t="s">
        <v>190</v>
      </c>
      <c r="B44" s="41" t="s">
        <v>136</v>
      </c>
      <c r="C44" s="28" t="s">
        <v>562</v>
      </c>
      <c r="D44" s="41" t="s">
        <v>12</v>
      </c>
      <c r="E44" s="28" t="s">
        <v>12</v>
      </c>
      <c r="F44" s="28" t="s">
        <v>137</v>
      </c>
      <c r="G44" s="28" t="s">
        <v>179</v>
      </c>
      <c r="H44" s="28" t="s">
        <v>21</v>
      </c>
      <c r="I44" s="41" t="s">
        <v>191</v>
      </c>
      <c r="J44" s="28">
        <v>1815</v>
      </c>
      <c r="K44" s="28"/>
      <c r="L44" s="41"/>
      <c r="M44" s="28"/>
      <c r="N44" s="28"/>
      <c r="O44" s="26" t="s">
        <v>192</v>
      </c>
    </row>
    <row r="45" spans="1:15" ht="15.6" x14ac:dyDescent="0.3">
      <c r="A45" s="26" t="s">
        <v>188</v>
      </c>
      <c r="B45" s="41" t="s">
        <v>136</v>
      </c>
      <c r="C45" s="28" t="s">
        <v>561</v>
      </c>
      <c r="D45" s="41" t="s">
        <v>12</v>
      </c>
      <c r="E45" s="28" t="s">
        <v>12</v>
      </c>
      <c r="F45" s="28" t="s">
        <v>137</v>
      </c>
      <c r="G45" s="28" t="s">
        <v>179</v>
      </c>
      <c r="H45" s="28" t="s">
        <v>62</v>
      </c>
      <c r="I45" s="41" t="s">
        <v>189</v>
      </c>
      <c r="J45" s="28">
        <v>1876</v>
      </c>
      <c r="K45" s="28"/>
      <c r="L45" s="41"/>
      <c r="M45" s="28"/>
      <c r="N45" s="28"/>
      <c r="O45" s="26"/>
    </row>
    <row r="46" spans="1:15" ht="15.6" x14ac:dyDescent="0.3">
      <c r="A46" s="26" t="s">
        <v>186</v>
      </c>
      <c r="B46" s="41" t="s">
        <v>136</v>
      </c>
      <c r="C46" s="28" t="s">
        <v>559</v>
      </c>
      <c r="D46" s="41" t="s">
        <v>12</v>
      </c>
      <c r="E46" s="28" t="s">
        <v>12</v>
      </c>
      <c r="F46" s="28" t="s">
        <v>137</v>
      </c>
      <c r="G46" s="28" t="s">
        <v>179</v>
      </c>
      <c r="H46" s="28" t="s">
        <v>21</v>
      </c>
      <c r="I46" s="41" t="s">
        <v>30</v>
      </c>
      <c r="J46" s="28">
        <v>1810</v>
      </c>
      <c r="K46" s="28"/>
      <c r="L46" s="41"/>
      <c r="M46" s="28"/>
      <c r="N46" s="28"/>
      <c r="O46" s="26"/>
    </row>
    <row r="47" spans="1:15" ht="15.6" x14ac:dyDescent="0.3">
      <c r="A47" s="26" t="s">
        <v>117</v>
      </c>
      <c r="B47" s="41" t="s">
        <v>136</v>
      </c>
      <c r="C47" s="28" t="s">
        <v>560</v>
      </c>
      <c r="D47" s="41" t="s">
        <v>12</v>
      </c>
      <c r="E47" s="28" t="s">
        <v>12</v>
      </c>
      <c r="F47" s="28" t="s">
        <v>137</v>
      </c>
      <c r="G47" s="28" t="s">
        <v>179</v>
      </c>
      <c r="H47" s="28" t="s">
        <v>21</v>
      </c>
      <c r="I47" s="41" t="s">
        <v>187</v>
      </c>
      <c r="J47" s="28">
        <v>1801</v>
      </c>
      <c r="K47" s="28"/>
      <c r="L47" s="41"/>
      <c r="M47" s="28"/>
      <c r="N47" s="28"/>
      <c r="O47" s="26"/>
    </row>
    <row r="48" spans="1:15" ht="15.6" x14ac:dyDescent="0.3">
      <c r="A48" s="26" t="s">
        <v>155</v>
      </c>
      <c r="B48" s="41" t="s">
        <v>136</v>
      </c>
      <c r="C48" s="28" t="s">
        <v>555</v>
      </c>
      <c r="D48" s="41" t="s">
        <v>12</v>
      </c>
      <c r="E48" s="28" t="s">
        <v>12</v>
      </c>
      <c r="F48" s="28" t="s">
        <v>137</v>
      </c>
      <c r="G48" s="28" t="s">
        <v>151</v>
      </c>
      <c r="H48" s="28" t="s">
        <v>21</v>
      </c>
      <c r="I48" s="41" t="s">
        <v>156</v>
      </c>
      <c r="J48" s="28">
        <v>1801</v>
      </c>
      <c r="K48" s="28"/>
      <c r="L48" s="41"/>
      <c r="M48" s="28"/>
      <c r="N48" s="28"/>
      <c r="O48" s="26"/>
    </row>
    <row r="49" spans="1:15" ht="31.2" x14ac:dyDescent="0.3">
      <c r="A49" s="26" t="s">
        <v>140</v>
      </c>
      <c r="B49" s="41" t="s">
        <v>136</v>
      </c>
      <c r="C49" s="28" t="s">
        <v>550</v>
      </c>
      <c r="D49" s="41" t="s">
        <v>12</v>
      </c>
      <c r="E49" s="28" t="s">
        <v>12</v>
      </c>
      <c r="F49" s="28" t="s">
        <v>137</v>
      </c>
      <c r="G49" s="28" t="s">
        <v>138</v>
      </c>
      <c r="H49" s="28" t="s">
        <v>62</v>
      </c>
      <c r="I49" s="41" t="s">
        <v>141</v>
      </c>
      <c r="J49" s="28" t="s">
        <v>142</v>
      </c>
      <c r="K49" s="28"/>
      <c r="L49" s="41"/>
      <c r="M49" s="28"/>
      <c r="N49" s="28"/>
      <c r="O49" s="26"/>
    </row>
    <row r="50" spans="1:15" ht="15.6" x14ac:dyDescent="0.3">
      <c r="A50" s="26" t="s">
        <v>132</v>
      </c>
      <c r="B50" s="41" t="s">
        <v>136</v>
      </c>
      <c r="C50" s="28" t="s">
        <v>558</v>
      </c>
      <c r="D50" s="41" t="s">
        <v>12</v>
      </c>
      <c r="E50" s="28" t="s">
        <v>12</v>
      </c>
      <c r="F50" s="28" t="s">
        <v>137</v>
      </c>
      <c r="G50" s="28" t="s">
        <v>179</v>
      </c>
      <c r="H50" s="28" t="s">
        <v>21</v>
      </c>
      <c r="I50" s="41" t="s">
        <v>185</v>
      </c>
      <c r="J50" s="28">
        <v>1895</v>
      </c>
      <c r="K50" s="28"/>
      <c r="L50" s="41"/>
      <c r="M50" s="28"/>
      <c r="N50" s="28"/>
      <c r="O50" s="26"/>
    </row>
    <row r="51" spans="1:15" ht="15.6" x14ac:dyDescent="0.3">
      <c r="A51" s="26" t="s">
        <v>135</v>
      </c>
      <c r="B51" s="41" t="s">
        <v>136</v>
      </c>
      <c r="C51" s="28" t="s">
        <v>549</v>
      </c>
      <c r="D51" s="41" t="s">
        <v>12</v>
      </c>
      <c r="E51" s="28" t="s">
        <v>12</v>
      </c>
      <c r="F51" s="28" t="s">
        <v>137</v>
      </c>
      <c r="G51" s="28" t="s">
        <v>138</v>
      </c>
      <c r="H51" s="28" t="s">
        <v>21</v>
      </c>
      <c r="I51" s="41" t="s">
        <v>139</v>
      </c>
      <c r="J51" s="28">
        <v>1801</v>
      </c>
      <c r="K51" s="28"/>
      <c r="L51" s="41"/>
      <c r="M51" s="28"/>
      <c r="N51" s="28"/>
      <c r="O51" s="26"/>
    </row>
    <row r="52" spans="1:15" ht="15.6" x14ac:dyDescent="0.3">
      <c r="A52" s="26" t="s">
        <v>20</v>
      </c>
      <c r="B52" s="41" t="s">
        <v>88</v>
      </c>
      <c r="C52" s="28" t="s">
        <v>570</v>
      </c>
      <c r="D52" s="41" t="s">
        <v>12</v>
      </c>
      <c r="E52" s="28" t="s">
        <v>12</v>
      </c>
      <c r="F52" s="28" t="s">
        <v>13</v>
      </c>
      <c r="G52" s="28" t="s">
        <v>14</v>
      </c>
      <c r="H52" s="28" t="s">
        <v>21</v>
      </c>
      <c r="I52" s="41" t="s">
        <v>91</v>
      </c>
      <c r="J52" s="28">
        <v>1801</v>
      </c>
      <c r="K52" s="28"/>
      <c r="L52" s="41"/>
      <c r="M52" s="28"/>
      <c r="N52" s="28"/>
      <c r="O52" s="26"/>
    </row>
    <row r="53" spans="1:15" ht="15.6" x14ac:dyDescent="0.3">
      <c r="A53" s="26" t="s">
        <v>87</v>
      </c>
      <c r="B53" s="41" t="s">
        <v>88</v>
      </c>
      <c r="C53" s="28" t="s">
        <v>568</v>
      </c>
      <c r="D53" s="41" t="s">
        <v>12</v>
      </c>
      <c r="E53" s="28" t="s">
        <v>12</v>
      </c>
      <c r="F53" s="28" t="s">
        <v>13</v>
      </c>
      <c r="G53" s="28" t="s">
        <v>14</v>
      </c>
      <c r="H53" s="28" t="s">
        <v>21</v>
      </c>
      <c r="I53" s="41" t="s">
        <v>89</v>
      </c>
      <c r="J53" s="28">
        <v>1801</v>
      </c>
      <c r="K53" s="28"/>
      <c r="L53" s="41"/>
      <c r="M53" s="28"/>
      <c r="N53" s="28"/>
      <c r="O53" s="26"/>
    </row>
    <row r="54" spans="1:15" ht="15.6" x14ac:dyDescent="0.3">
      <c r="A54" s="26" t="s">
        <v>211</v>
      </c>
      <c r="B54" s="41" t="s">
        <v>88</v>
      </c>
      <c r="C54" s="28" t="s">
        <v>566</v>
      </c>
      <c r="D54" s="41" t="s">
        <v>12</v>
      </c>
      <c r="E54" s="28" t="s">
        <v>12</v>
      </c>
      <c r="F54" s="28" t="s">
        <v>137</v>
      </c>
      <c r="G54" s="28" t="s">
        <v>179</v>
      </c>
      <c r="H54" s="28" t="s">
        <v>21</v>
      </c>
      <c r="I54" s="41" t="s">
        <v>212</v>
      </c>
      <c r="J54" s="28">
        <v>1895</v>
      </c>
      <c r="K54" s="28"/>
      <c r="L54" s="41"/>
      <c r="M54" s="28"/>
      <c r="N54" s="28"/>
      <c r="O54" s="26"/>
    </row>
    <row r="55" spans="1:15" ht="15.6" x14ac:dyDescent="0.3">
      <c r="A55" s="26" t="s">
        <v>210</v>
      </c>
      <c r="B55" s="41" t="s">
        <v>88</v>
      </c>
      <c r="C55" s="28" t="s">
        <v>565</v>
      </c>
      <c r="D55" s="41" t="s">
        <v>12</v>
      </c>
      <c r="E55" s="28" t="s">
        <v>12</v>
      </c>
      <c r="F55" s="28" t="s">
        <v>137</v>
      </c>
      <c r="G55" s="28" t="s">
        <v>179</v>
      </c>
      <c r="H55" s="28" t="s">
        <v>21</v>
      </c>
      <c r="I55" s="41" t="s">
        <v>30</v>
      </c>
      <c r="J55" s="28">
        <v>1896</v>
      </c>
      <c r="K55" s="28"/>
      <c r="L55" s="41"/>
      <c r="M55" s="28"/>
      <c r="N55" s="28"/>
      <c r="O55" s="26"/>
    </row>
    <row r="56" spans="1:15" ht="15.6" x14ac:dyDescent="0.3">
      <c r="A56" s="26" t="s">
        <v>247</v>
      </c>
      <c r="B56" s="41" t="s">
        <v>573</v>
      </c>
      <c r="C56" s="28" t="s">
        <v>574</v>
      </c>
      <c r="D56" s="41"/>
      <c r="E56" s="28" t="s">
        <v>421</v>
      </c>
      <c r="F56" s="28" t="s">
        <v>225</v>
      </c>
      <c r="G56" s="28" t="s">
        <v>226</v>
      </c>
      <c r="H56" s="28" t="s">
        <v>62</v>
      </c>
      <c r="I56" s="41" t="s">
        <v>22</v>
      </c>
      <c r="J56" s="28">
        <v>1811</v>
      </c>
      <c r="K56" s="28"/>
      <c r="L56" s="41"/>
      <c r="M56" s="28"/>
      <c r="N56" s="28"/>
      <c r="O56" s="26"/>
    </row>
    <row r="57" spans="1:15" ht="15.6" x14ac:dyDescent="0.3">
      <c r="A57" s="26" t="s">
        <v>301</v>
      </c>
      <c r="B57" s="41" t="s">
        <v>302</v>
      </c>
      <c r="C57" s="28" t="s">
        <v>575</v>
      </c>
      <c r="D57" s="41" t="s">
        <v>298</v>
      </c>
      <c r="E57" s="28" t="s">
        <v>296</v>
      </c>
      <c r="F57" s="28" t="s">
        <v>299</v>
      </c>
      <c r="G57" s="28">
        <v>1813</v>
      </c>
      <c r="H57" s="28" t="s">
        <v>21</v>
      </c>
      <c r="I57" s="41" t="s">
        <v>100</v>
      </c>
      <c r="J57" s="28">
        <v>1919</v>
      </c>
      <c r="K57" s="28"/>
      <c r="L57" s="41"/>
      <c r="M57" s="28"/>
      <c r="N57" s="28"/>
      <c r="O57" s="26"/>
    </row>
    <row r="58" spans="1:15" ht="15.6" x14ac:dyDescent="0.3">
      <c r="A58" s="26" t="s">
        <v>251</v>
      </c>
      <c r="B58" s="41" t="s">
        <v>249</v>
      </c>
      <c r="C58" s="28" t="s">
        <v>578</v>
      </c>
      <c r="D58" s="41" t="s">
        <v>45</v>
      </c>
      <c r="E58" s="28" t="s">
        <v>420</v>
      </c>
      <c r="F58" s="28" t="s">
        <v>225</v>
      </c>
      <c r="G58" s="28" t="s">
        <v>226</v>
      </c>
      <c r="H58" s="28" t="s">
        <v>62</v>
      </c>
      <c r="I58" s="41" t="s">
        <v>63</v>
      </c>
      <c r="J58" s="28" t="s">
        <v>252</v>
      </c>
      <c r="K58" s="28"/>
      <c r="L58" s="41"/>
      <c r="M58" s="28"/>
      <c r="N58" s="28"/>
      <c r="O58" s="26"/>
    </row>
    <row r="59" spans="1:15" ht="15.6" x14ac:dyDescent="0.3">
      <c r="A59" s="26" t="s">
        <v>250</v>
      </c>
      <c r="B59" s="41" t="s">
        <v>249</v>
      </c>
      <c r="C59" s="28" t="s">
        <v>577</v>
      </c>
      <c r="D59" s="41" t="s">
        <v>45</v>
      </c>
      <c r="E59" s="28" t="s">
        <v>420</v>
      </c>
      <c r="F59" s="28" t="s">
        <v>225</v>
      </c>
      <c r="G59" s="28" t="s">
        <v>226</v>
      </c>
      <c r="H59" s="28" t="s">
        <v>21</v>
      </c>
      <c r="I59" s="41" t="s">
        <v>78</v>
      </c>
      <c r="J59" s="28">
        <v>1811</v>
      </c>
      <c r="K59" s="28"/>
      <c r="L59" s="41"/>
      <c r="M59" s="28"/>
      <c r="N59" s="28"/>
      <c r="O59" s="26"/>
    </row>
    <row r="60" spans="1:15" ht="15.6" x14ac:dyDescent="0.3">
      <c r="A60" s="26" t="s">
        <v>245</v>
      </c>
      <c r="B60" s="41" t="s">
        <v>243</v>
      </c>
      <c r="C60" s="28" t="s">
        <v>586</v>
      </c>
      <c r="D60" s="41"/>
      <c r="E60" s="28" t="s">
        <v>421</v>
      </c>
      <c r="F60" s="28" t="s">
        <v>225</v>
      </c>
      <c r="G60" s="28" t="s">
        <v>226</v>
      </c>
      <c r="H60" s="28" t="s">
        <v>62</v>
      </c>
      <c r="I60" s="41" t="s">
        <v>246</v>
      </c>
      <c r="J60" s="28">
        <v>1811</v>
      </c>
      <c r="K60" s="28"/>
      <c r="L60" s="41"/>
      <c r="M60" s="28"/>
      <c r="N60" s="28"/>
      <c r="O60" s="26"/>
    </row>
    <row r="61" spans="1:15" ht="15.6" x14ac:dyDescent="0.3">
      <c r="A61" s="26" t="s">
        <v>64</v>
      </c>
      <c r="B61" s="41" t="s">
        <v>582</v>
      </c>
      <c r="C61" s="28" t="s">
        <v>589</v>
      </c>
      <c r="D61" s="41" t="s">
        <v>44</v>
      </c>
      <c r="E61" s="28" t="s">
        <v>420</v>
      </c>
      <c r="F61" s="28" t="s">
        <v>29</v>
      </c>
      <c r="G61" s="28">
        <v>1811</v>
      </c>
      <c r="H61" s="28" t="s">
        <v>21</v>
      </c>
      <c r="I61" s="41" t="s">
        <v>63</v>
      </c>
      <c r="J61" s="28" t="s">
        <v>65</v>
      </c>
      <c r="K61" s="28"/>
      <c r="L61" s="41"/>
      <c r="M61" s="28"/>
      <c r="N61" s="28"/>
      <c r="O61" s="26"/>
    </row>
    <row r="62" spans="1:15" ht="15.6" x14ac:dyDescent="0.3">
      <c r="A62" s="26" t="s">
        <v>92</v>
      </c>
      <c r="B62" s="41" t="s">
        <v>583</v>
      </c>
      <c r="C62" s="28" t="s">
        <v>590</v>
      </c>
      <c r="D62" s="41" t="s">
        <v>12</v>
      </c>
      <c r="E62" s="28" t="s">
        <v>12</v>
      </c>
      <c r="F62" s="28" t="s">
        <v>13</v>
      </c>
      <c r="G62" s="28">
        <v>1801</v>
      </c>
      <c r="H62" s="28" t="s">
        <v>21</v>
      </c>
      <c r="I62" s="41" t="s">
        <v>63</v>
      </c>
      <c r="J62" s="28" t="s">
        <v>93</v>
      </c>
      <c r="K62" s="28"/>
      <c r="L62" s="41"/>
      <c r="M62" s="28"/>
      <c r="N62" s="28"/>
      <c r="O62" s="26"/>
    </row>
    <row r="63" spans="1:15" ht="15.6" x14ac:dyDescent="0.3">
      <c r="A63" s="26" t="s">
        <v>122</v>
      </c>
      <c r="B63" s="41" t="s">
        <v>123</v>
      </c>
      <c r="C63" s="28" t="s">
        <v>591</v>
      </c>
      <c r="D63" s="41" t="s">
        <v>124</v>
      </c>
      <c r="E63" s="28" t="s">
        <v>420</v>
      </c>
      <c r="F63" s="28" t="s">
        <v>125</v>
      </c>
      <c r="G63" s="28">
        <v>1811</v>
      </c>
      <c r="H63" s="28" t="s">
        <v>21</v>
      </c>
      <c r="I63" s="41" t="s">
        <v>91</v>
      </c>
      <c r="J63" s="28">
        <v>1876</v>
      </c>
      <c r="K63" s="28"/>
      <c r="L63" s="41"/>
      <c r="M63" s="28"/>
      <c r="N63" s="28"/>
      <c r="O63" s="26"/>
    </row>
    <row r="64" spans="1:15" ht="15.6" x14ac:dyDescent="0.3">
      <c r="A64" s="26" t="s">
        <v>75</v>
      </c>
      <c r="B64" s="41" t="s">
        <v>72</v>
      </c>
      <c r="C64" s="28" t="s">
        <v>593</v>
      </c>
      <c r="D64" s="41" t="s">
        <v>76</v>
      </c>
      <c r="E64" s="28" t="s">
        <v>420</v>
      </c>
      <c r="F64" s="28" t="s">
        <v>29</v>
      </c>
      <c r="G64" s="28">
        <v>1811</v>
      </c>
      <c r="H64" s="28" t="s">
        <v>62</v>
      </c>
      <c r="I64" s="41" t="s">
        <v>63</v>
      </c>
      <c r="J64" s="28" t="s">
        <v>65</v>
      </c>
      <c r="K64" s="28"/>
      <c r="L64" s="41"/>
      <c r="M64" s="28"/>
      <c r="N64" s="28"/>
      <c r="O64" s="26"/>
    </row>
    <row r="65" spans="1:15" ht="31.2" x14ac:dyDescent="0.3">
      <c r="A65" s="26" t="s">
        <v>71</v>
      </c>
      <c r="B65" s="41" t="s">
        <v>72</v>
      </c>
      <c r="C65" s="28" t="s">
        <v>592</v>
      </c>
      <c r="D65" s="41" t="s">
        <v>73</v>
      </c>
      <c r="E65" s="28" t="s">
        <v>420</v>
      </c>
      <c r="F65" s="28" t="s">
        <v>29</v>
      </c>
      <c r="G65" s="28">
        <v>1812</v>
      </c>
      <c r="H65" s="28" t="s">
        <v>21</v>
      </c>
      <c r="I65" s="41" t="s">
        <v>63</v>
      </c>
      <c r="J65" s="28">
        <v>1814</v>
      </c>
      <c r="K65" s="28"/>
      <c r="L65" s="41"/>
      <c r="M65" s="28"/>
      <c r="N65" s="28"/>
      <c r="O65" s="26" t="s">
        <v>74</v>
      </c>
    </row>
    <row r="66" spans="1:15" ht="15.6" x14ac:dyDescent="0.3">
      <c r="A66" s="26" t="s">
        <v>253</v>
      </c>
      <c r="B66" s="41" t="s">
        <v>254</v>
      </c>
      <c r="C66" s="28" t="s">
        <v>594</v>
      </c>
      <c r="D66" s="41"/>
      <c r="E66" s="28" t="s">
        <v>421</v>
      </c>
      <c r="F66" s="28" t="s">
        <v>225</v>
      </c>
      <c r="G66" s="28" t="s">
        <v>226</v>
      </c>
      <c r="H66" s="28" t="s">
        <v>21</v>
      </c>
      <c r="I66" s="41" t="s">
        <v>255</v>
      </c>
      <c r="J66" s="28">
        <v>1811</v>
      </c>
      <c r="K66" s="28"/>
      <c r="L66" s="41"/>
      <c r="M66" s="28"/>
      <c r="N66" s="28"/>
      <c r="O66" s="26"/>
    </row>
    <row r="67" spans="1:15" ht="15.6" x14ac:dyDescent="0.3">
      <c r="A67" s="26" t="s">
        <v>239</v>
      </c>
      <c r="B67" s="41" t="s">
        <v>235</v>
      </c>
      <c r="C67" s="28" t="s">
        <v>597</v>
      </c>
      <c r="D67" s="41"/>
      <c r="E67" s="28" t="s">
        <v>421</v>
      </c>
      <c r="F67" s="28" t="s">
        <v>225</v>
      </c>
      <c r="G67" s="28" t="s">
        <v>226</v>
      </c>
      <c r="H67" s="28" t="s">
        <v>21</v>
      </c>
      <c r="I67" s="41" t="s">
        <v>240</v>
      </c>
      <c r="J67" s="28">
        <v>1811</v>
      </c>
      <c r="K67" s="28"/>
      <c r="L67" s="41"/>
      <c r="M67" s="28"/>
      <c r="N67" s="28"/>
      <c r="O67" s="26"/>
    </row>
    <row r="68" spans="1:15" ht="15.6" x14ac:dyDescent="0.3">
      <c r="A68" s="26" t="s">
        <v>234</v>
      </c>
      <c r="B68" s="41" t="s">
        <v>235</v>
      </c>
      <c r="C68" s="28" t="s">
        <v>595</v>
      </c>
      <c r="D68" s="41"/>
      <c r="E68" s="28" t="s">
        <v>421</v>
      </c>
      <c r="F68" s="28" t="s">
        <v>225</v>
      </c>
      <c r="G68" s="28" t="s">
        <v>226</v>
      </c>
      <c r="H68" s="28" t="s">
        <v>62</v>
      </c>
      <c r="I68" s="41" t="s">
        <v>236</v>
      </c>
      <c r="J68" s="28">
        <v>1811</v>
      </c>
      <c r="K68" s="28"/>
      <c r="L68" s="41"/>
      <c r="M68" s="28"/>
      <c r="N68" s="28"/>
      <c r="O68" s="26"/>
    </row>
    <row r="69" spans="1:15" ht="31.2" x14ac:dyDescent="0.3">
      <c r="A69" s="26" t="s">
        <v>227</v>
      </c>
      <c r="B69" s="41" t="s">
        <v>223</v>
      </c>
      <c r="C69" s="28" t="s">
        <v>600</v>
      </c>
      <c r="D69" s="41" t="s">
        <v>84</v>
      </c>
      <c r="E69" s="28" t="s">
        <v>420</v>
      </c>
      <c r="F69" s="28" t="s">
        <v>225</v>
      </c>
      <c r="G69" s="28" t="s">
        <v>226</v>
      </c>
      <c r="H69" s="28" t="s">
        <v>21</v>
      </c>
      <c r="I69" s="41" t="s">
        <v>63</v>
      </c>
      <c r="J69" s="28">
        <v>1804</v>
      </c>
      <c r="K69" s="28"/>
      <c r="L69" s="41"/>
      <c r="M69" s="28"/>
      <c r="N69" s="28"/>
      <c r="O69" s="26"/>
    </row>
    <row r="70" spans="1:15" ht="15.6" x14ac:dyDescent="0.3">
      <c r="A70" s="26" t="s">
        <v>126</v>
      </c>
      <c r="B70" s="41" t="s">
        <v>602</v>
      </c>
      <c r="C70" s="28" t="s">
        <v>605</v>
      </c>
      <c r="D70" s="41" t="s">
        <v>127</v>
      </c>
      <c r="E70" s="28" t="s">
        <v>420</v>
      </c>
      <c r="F70" s="28" t="s">
        <v>112</v>
      </c>
      <c r="G70" s="28">
        <v>1811</v>
      </c>
      <c r="H70" s="28" t="s">
        <v>21</v>
      </c>
      <c r="I70" s="41" t="s">
        <v>63</v>
      </c>
      <c r="J70" s="28">
        <v>1813</v>
      </c>
      <c r="K70" s="28"/>
      <c r="L70" s="41"/>
      <c r="M70" s="28"/>
      <c r="N70" s="28"/>
      <c r="O70" s="26"/>
    </row>
    <row r="71" spans="1:15" ht="15.6" x14ac:dyDescent="0.3">
      <c r="A71" s="26" t="s">
        <v>77</v>
      </c>
      <c r="B71" s="41" t="s">
        <v>607</v>
      </c>
      <c r="C71" s="28" t="s">
        <v>608</v>
      </c>
      <c r="D71" s="41" t="s">
        <v>12</v>
      </c>
      <c r="E71" s="28" t="s">
        <v>12</v>
      </c>
      <c r="F71" s="28" t="s">
        <v>13</v>
      </c>
      <c r="G71" s="28" t="s">
        <v>14</v>
      </c>
      <c r="H71" s="28" t="s">
        <v>21</v>
      </c>
      <c r="I71" s="41" t="s">
        <v>78</v>
      </c>
      <c r="J71" s="28">
        <v>1811</v>
      </c>
      <c r="K71" s="28"/>
      <c r="L71" s="41"/>
      <c r="M71" s="28"/>
      <c r="N71" s="28"/>
      <c r="O71" s="26"/>
    </row>
    <row r="72" spans="1:15" ht="31.2" x14ac:dyDescent="0.3">
      <c r="A72" s="26" t="s">
        <v>412</v>
      </c>
      <c r="B72" s="41" t="s">
        <v>413</v>
      </c>
      <c r="C72" s="28" t="s">
        <v>612</v>
      </c>
      <c r="D72" s="41"/>
      <c r="E72" s="28" t="s">
        <v>421</v>
      </c>
      <c r="F72" s="28" t="s">
        <v>299</v>
      </c>
      <c r="G72" s="28" t="s">
        <v>312</v>
      </c>
      <c r="H72" s="28" t="s">
        <v>21</v>
      </c>
      <c r="I72" s="41" t="s">
        <v>63</v>
      </c>
      <c r="J72" s="28" t="s">
        <v>307</v>
      </c>
      <c r="K72" s="28"/>
      <c r="L72" s="41"/>
      <c r="M72" s="28"/>
      <c r="N72" s="28"/>
      <c r="O72" s="26"/>
    </row>
    <row r="73" spans="1:15" ht="15.6" x14ac:dyDescent="0.3">
      <c r="A73" s="26" t="s">
        <v>122</v>
      </c>
      <c r="B73" s="41" t="s">
        <v>377</v>
      </c>
      <c r="C73" s="28" t="s">
        <v>613</v>
      </c>
      <c r="D73" s="41" t="s">
        <v>378</v>
      </c>
      <c r="E73" s="28" t="s">
        <v>420</v>
      </c>
      <c r="F73" s="28" t="s">
        <v>299</v>
      </c>
      <c r="G73" s="28">
        <v>1813</v>
      </c>
      <c r="H73" s="28" t="s">
        <v>21</v>
      </c>
      <c r="I73" s="41" t="s">
        <v>63</v>
      </c>
      <c r="J73" s="28" t="s">
        <v>307</v>
      </c>
      <c r="K73" s="28"/>
      <c r="L73" s="41"/>
      <c r="M73" s="28"/>
      <c r="N73" s="28"/>
      <c r="O73" s="26"/>
    </row>
    <row r="74" spans="1:15" ht="15.6" x14ac:dyDescent="0.3">
      <c r="A74" s="26" t="s">
        <v>414</v>
      </c>
      <c r="B74" s="41" t="s">
        <v>415</v>
      </c>
      <c r="C74" s="28" t="s">
        <v>614</v>
      </c>
      <c r="D74" s="41"/>
      <c r="E74" s="28" t="s">
        <v>421</v>
      </c>
      <c r="F74" s="28" t="s">
        <v>299</v>
      </c>
      <c r="G74" s="28">
        <v>1806</v>
      </c>
      <c r="H74" s="28" t="s">
        <v>21</v>
      </c>
      <c r="I74" s="41" t="s">
        <v>63</v>
      </c>
      <c r="J74" s="28"/>
      <c r="K74" s="28"/>
      <c r="L74" s="41"/>
      <c r="M74" s="28"/>
      <c r="N74" s="28"/>
      <c r="O74" s="26" t="s">
        <v>416</v>
      </c>
    </row>
    <row r="75" spans="1:15" ht="15.6" x14ac:dyDescent="0.3">
      <c r="A75" s="26" t="s">
        <v>92</v>
      </c>
      <c r="B75" s="41" t="s">
        <v>308</v>
      </c>
      <c r="C75" s="28" t="s">
        <v>615</v>
      </c>
      <c r="D75" s="41" t="s">
        <v>309</v>
      </c>
      <c r="E75" s="28" t="s">
        <v>420</v>
      </c>
      <c r="F75" s="28" t="s">
        <v>299</v>
      </c>
      <c r="G75" s="28">
        <v>1811</v>
      </c>
      <c r="H75" s="28" t="s">
        <v>21</v>
      </c>
      <c r="I75" s="41" t="s">
        <v>63</v>
      </c>
      <c r="J75" s="28" t="s">
        <v>307</v>
      </c>
      <c r="K75" s="28"/>
      <c r="L75" s="41"/>
      <c r="M75" s="28"/>
      <c r="N75" s="28"/>
      <c r="O75" s="26"/>
    </row>
    <row r="76" spans="1:15" ht="31.2" x14ac:dyDescent="0.3">
      <c r="A76" s="26" t="s">
        <v>262</v>
      </c>
      <c r="B76" s="41" t="s">
        <v>261</v>
      </c>
      <c r="C76" s="28" t="s">
        <v>621</v>
      </c>
      <c r="D76" s="41"/>
      <c r="E76" s="28" t="s">
        <v>421</v>
      </c>
      <c r="F76" s="28" t="s">
        <v>225</v>
      </c>
      <c r="G76" s="28" t="s">
        <v>226</v>
      </c>
      <c r="H76" s="28" t="s">
        <v>21</v>
      </c>
      <c r="I76" s="41" t="s">
        <v>263</v>
      </c>
      <c r="J76" s="28" t="s">
        <v>252</v>
      </c>
      <c r="K76" s="28"/>
      <c r="L76" s="41"/>
      <c r="M76" s="28"/>
      <c r="N76" s="28"/>
      <c r="O76" s="26"/>
    </row>
    <row r="77" spans="1:15" ht="15.6" x14ac:dyDescent="0.3">
      <c r="A77" s="26" t="s">
        <v>260</v>
      </c>
      <c r="B77" s="41" t="s">
        <v>261</v>
      </c>
      <c r="C77" s="28" t="s">
        <v>621</v>
      </c>
      <c r="D77" s="41"/>
      <c r="E77" s="28" t="s">
        <v>421</v>
      </c>
      <c r="F77" s="28" t="s">
        <v>225</v>
      </c>
      <c r="G77" s="28" t="s">
        <v>226</v>
      </c>
      <c r="H77" s="28" t="s">
        <v>62</v>
      </c>
      <c r="I77" s="41" t="s">
        <v>63</v>
      </c>
      <c r="J77" s="28">
        <v>1811</v>
      </c>
      <c r="K77" s="28"/>
      <c r="L77" s="41"/>
      <c r="M77" s="28"/>
      <c r="N77" s="28"/>
      <c r="O77" s="26"/>
    </row>
    <row r="78" spans="1:15" ht="15.6" x14ac:dyDescent="0.3">
      <c r="A78" s="26" t="s">
        <v>122</v>
      </c>
      <c r="B78" s="41" t="s">
        <v>620</v>
      </c>
      <c r="C78" s="28" t="s">
        <v>622</v>
      </c>
      <c r="D78" s="41" t="s">
        <v>373</v>
      </c>
      <c r="E78" s="28" t="s">
        <v>420</v>
      </c>
      <c r="F78" s="28" t="s">
        <v>374</v>
      </c>
      <c r="G78" s="28">
        <v>1813</v>
      </c>
      <c r="H78" s="28" t="s">
        <v>21</v>
      </c>
      <c r="I78" s="41" t="s">
        <v>63</v>
      </c>
      <c r="J78" s="28" t="s">
        <v>307</v>
      </c>
      <c r="K78" s="28"/>
      <c r="L78" s="41"/>
      <c r="M78" s="28"/>
      <c r="N78" s="28"/>
      <c r="O78" s="26"/>
    </row>
    <row r="79" spans="1:15" ht="15.6" x14ac:dyDescent="0.3">
      <c r="A79" s="26" t="s">
        <v>381</v>
      </c>
      <c r="B79" s="41" t="s">
        <v>382</v>
      </c>
      <c r="C79" s="28" t="s">
        <v>627</v>
      </c>
      <c r="D79" s="41" t="s">
        <v>628</v>
      </c>
      <c r="E79" s="28" t="s">
        <v>420</v>
      </c>
      <c r="F79" s="28" t="s">
        <v>299</v>
      </c>
      <c r="G79" s="28">
        <v>1811</v>
      </c>
      <c r="H79" s="28" t="s">
        <v>21</v>
      </c>
      <c r="I79" s="41" t="s">
        <v>63</v>
      </c>
      <c r="J79" s="28" t="s">
        <v>305</v>
      </c>
      <c r="K79" s="28"/>
      <c r="L79" s="41"/>
      <c r="M79" s="28"/>
      <c r="N79" s="28"/>
      <c r="O79" s="26"/>
    </row>
    <row r="80" spans="1:15" ht="15.6" x14ac:dyDescent="0.3">
      <c r="A80" s="26" t="s">
        <v>23</v>
      </c>
      <c r="B80" s="41" t="s">
        <v>403</v>
      </c>
      <c r="C80" s="28" t="s">
        <v>629</v>
      </c>
      <c r="D80" s="41" t="s">
        <v>404</v>
      </c>
      <c r="E80" s="28" t="s">
        <v>420</v>
      </c>
      <c r="F80" s="28" t="s">
        <v>299</v>
      </c>
      <c r="G80" s="28">
        <v>1806</v>
      </c>
      <c r="H80" s="28" t="s">
        <v>21</v>
      </c>
      <c r="I80" s="41" t="s">
        <v>405</v>
      </c>
      <c r="J80" s="28"/>
      <c r="K80" s="28"/>
      <c r="L80" s="41"/>
      <c r="M80" s="28"/>
      <c r="N80" s="28"/>
      <c r="O80" s="26" t="s">
        <v>406</v>
      </c>
    </row>
    <row r="81" spans="1:15" ht="46.8" x14ac:dyDescent="0.3">
      <c r="A81" s="26" t="s">
        <v>94</v>
      </c>
      <c r="B81" s="41" t="s">
        <v>95</v>
      </c>
      <c r="C81" s="28" t="s">
        <v>630</v>
      </c>
      <c r="D81" s="41" t="s">
        <v>96</v>
      </c>
      <c r="E81" s="28" t="s">
        <v>420</v>
      </c>
      <c r="F81" s="28" t="s">
        <v>36</v>
      </c>
      <c r="G81" s="28">
        <v>1811</v>
      </c>
      <c r="H81" s="28" t="s">
        <v>21</v>
      </c>
      <c r="I81" s="41" t="s">
        <v>63</v>
      </c>
      <c r="J81" s="28">
        <v>1813</v>
      </c>
      <c r="K81" s="28"/>
      <c r="L81" s="41"/>
      <c r="M81" s="28"/>
      <c r="N81" s="28"/>
      <c r="O81" s="26"/>
    </row>
    <row r="82" spans="1:15" ht="15.6" x14ac:dyDescent="0.3">
      <c r="A82" s="26" t="s">
        <v>294</v>
      </c>
      <c r="B82" s="41" t="s">
        <v>295</v>
      </c>
      <c r="C82" s="28" t="s">
        <v>631</v>
      </c>
      <c r="D82" s="41" t="s">
        <v>296</v>
      </c>
      <c r="E82" s="28" t="s">
        <v>296</v>
      </c>
      <c r="F82" s="28" t="s">
        <v>225</v>
      </c>
      <c r="G82" s="28" t="s">
        <v>273</v>
      </c>
      <c r="H82" s="28" t="s">
        <v>21</v>
      </c>
      <c r="I82" s="41" t="s">
        <v>63</v>
      </c>
      <c r="J82" s="28" t="s">
        <v>144</v>
      </c>
      <c r="K82" s="28"/>
      <c r="L82" s="41"/>
      <c r="M82" s="28" t="s">
        <v>421</v>
      </c>
      <c r="N82" s="28"/>
      <c r="O82" s="26"/>
    </row>
    <row r="83" spans="1:15" ht="15.6" x14ac:dyDescent="0.3">
      <c r="A83" s="26" t="s">
        <v>181</v>
      </c>
      <c r="B83" s="41" t="s">
        <v>182</v>
      </c>
      <c r="C83" s="28" t="s">
        <v>633</v>
      </c>
      <c r="D83" s="41" t="s">
        <v>12</v>
      </c>
      <c r="E83" s="28" t="s">
        <v>12</v>
      </c>
      <c r="F83" s="28" t="s">
        <v>137</v>
      </c>
      <c r="G83" s="28" t="s">
        <v>179</v>
      </c>
      <c r="H83" s="28" t="s">
        <v>21</v>
      </c>
      <c r="I83" s="41" t="s">
        <v>183</v>
      </c>
      <c r="J83" s="28">
        <v>1806</v>
      </c>
      <c r="K83" s="28"/>
      <c r="L83" s="41"/>
      <c r="M83" s="28"/>
      <c r="N83" s="28"/>
      <c r="O83" s="26"/>
    </row>
    <row r="84" spans="1:15" ht="31.2" x14ac:dyDescent="0.3">
      <c r="A84" s="26" t="s">
        <v>27</v>
      </c>
      <c r="B84" s="41" t="s">
        <v>632</v>
      </c>
      <c r="C84" s="28" t="s">
        <v>634</v>
      </c>
      <c r="D84" s="41" t="s">
        <v>28</v>
      </c>
      <c r="E84" s="28" t="s">
        <v>420</v>
      </c>
      <c r="F84" s="28" t="s">
        <v>29</v>
      </c>
      <c r="G84" s="28">
        <v>1811</v>
      </c>
      <c r="H84" s="28" t="s">
        <v>21</v>
      </c>
      <c r="I84" s="41" t="s">
        <v>30</v>
      </c>
      <c r="J84" s="28">
        <v>1874</v>
      </c>
      <c r="K84" s="28"/>
      <c r="L84" s="41"/>
      <c r="M84" s="28"/>
      <c r="N84" s="28"/>
      <c r="O84" s="26"/>
    </row>
    <row r="85" spans="1:15" ht="15.6" x14ac:dyDescent="0.3">
      <c r="A85" s="26" t="s">
        <v>204</v>
      </c>
      <c r="B85" s="41" t="s">
        <v>205</v>
      </c>
      <c r="C85" s="28" t="s">
        <v>635</v>
      </c>
      <c r="D85" s="41" t="s">
        <v>12</v>
      </c>
      <c r="E85" s="28" t="s">
        <v>12</v>
      </c>
      <c r="F85" s="28" t="s">
        <v>137</v>
      </c>
      <c r="G85" s="28" t="s">
        <v>179</v>
      </c>
      <c r="H85" s="28" t="s">
        <v>62</v>
      </c>
      <c r="I85" s="41" t="s">
        <v>78</v>
      </c>
      <c r="J85" s="28">
        <v>1801</v>
      </c>
      <c r="K85" s="28"/>
      <c r="L85" s="41"/>
      <c r="M85" s="28"/>
      <c r="N85" s="28"/>
      <c r="O85" s="26"/>
    </row>
    <row r="86" spans="1:15" ht="15.6" x14ac:dyDescent="0.3">
      <c r="A86" s="26" t="s">
        <v>122</v>
      </c>
      <c r="B86" s="41" t="s">
        <v>310</v>
      </c>
      <c r="C86" s="28" t="s">
        <v>637</v>
      </c>
      <c r="D86" s="41" t="s">
        <v>311</v>
      </c>
      <c r="E86" s="28" t="s">
        <v>420</v>
      </c>
      <c r="F86" s="28" t="s">
        <v>299</v>
      </c>
      <c r="G86" s="28" t="s">
        <v>312</v>
      </c>
      <c r="H86" s="28" t="s">
        <v>21</v>
      </c>
      <c r="I86" s="41" t="s">
        <v>63</v>
      </c>
      <c r="J86" s="28" t="s">
        <v>307</v>
      </c>
      <c r="K86" s="28"/>
      <c r="L86" s="41"/>
      <c r="M86" s="28"/>
      <c r="N86" s="28"/>
      <c r="O86" s="26"/>
    </row>
    <row r="87" spans="1:15" ht="15.6" x14ac:dyDescent="0.3">
      <c r="A87" s="26" t="s">
        <v>164</v>
      </c>
      <c r="B87" s="41" t="s">
        <v>149</v>
      </c>
      <c r="C87" s="28" t="s">
        <v>640</v>
      </c>
      <c r="D87" s="41" t="s">
        <v>12</v>
      </c>
      <c r="E87" s="28" t="s">
        <v>12</v>
      </c>
      <c r="F87" s="28" t="s">
        <v>137</v>
      </c>
      <c r="G87" s="28" t="s">
        <v>151</v>
      </c>
      <c r="H87" s="28" t="s">
        <v>21</v>
      </c>
      <c r="I87" s="41" t="s">
        <v>165</v>
      </c>
      <c r="J87" s="28">
        <v>1851</v>
      </c>
      <c r="K87" s="28"/>
      <c r="L87" s="41"/>
      <c r="M87" s="28"/>
      <c r="N87" s="28"/>
      <c r="O87" s="26"/>
    </row>
    <row r="88" spans="1:15" ht="15.6" x14ac:dyDescent="0.3">
      <c r="A88" s="26" t="s">
        <v>216</v>
      </c>
      <c r="B88" s="41" t="s">
        <v>149</v>
      </c>
      <c r="C88" s="28" t="s">
        <v>641</v>
      </c>
      <c r="D88" s="41" t="s">
        <v>12</v>
      </c>
      <c r="E88" s="28" t="s">
        <v>12</v>
      </c>
      <c r="F88" s="28" t="s">
        <v>137</v>
      </c>
      <c r="G88" s="28" t="s">
        <v>179</v>
      </c>
      <c r="H88" s="28" t="s">
        <v>21</v>
      </c>
      <c r="I88" s="41" t="s">
        <v>217</v>
      </c>
      <c r="J88" s="28">
        <v>1896</v>
      </c>
      <c r="K88" s="28"/>
      <c r="L88" s="41"/>
      <c r="M88" s="28"/>
      <c r="N88" s="28"/>
      <c r="O88" s="26"/>
    </row>
    <row r="89" spans="1:15" ht="15.6" x14ac:dyDescent="0.3">
      <c r="A89" s="26" t="s">
        <v>218</v>
      </c>
      <c r="B89" s="41" t="s">
        <v>149</v>
      </c>
      <c r="C89" s="28" t="s">
        <v>642</v>
      </c>
      <c r="D89" s="41" t="s">
        <v>12</v>
      </c>
      <c r="E89" s="28" t="s">
        <v>12</v>
      </c>
      <c r="F89" s="28" t="s">
        <v>137</v>
      </c>
      <c r="G89" s="28" t="s">
        <v>179</v>
      </c>
      <c r="H89" s="28" t="s">
        <v>21</v>
      </c>
      <c r="I89" s="41" t="s">
        <v>30</v>
      </c>
      <c r="J89" s="28">
        <v>1896</v>
      </c>
      <c r="K89" s="28"/>
      <c r="L89" s="41"/>
      <c r="M89" s="28"/>
      <c r="N89" s="28"/>
      <c r="O89" s="26"/>
    </row>
    <row r="90" spans="1:15" ht="31.2" x14ac:dyDescent="0.3">
      <c r="A90" s="26" t="s">
        <v>97</v>
      </c>
      <c r="B90" s="41" t="s">
        <v>98</v>
      </c>
      <c r="C90" s="28" t="s">
        <v>643</v>
      </c>
      <c r="D90" s="41" t="s">
        <v>99</v>
      </c>
      <c r="E90" s="28" t="s">
        <v>420</v>
      </c>
      <c r="F90" s="28" t="s">
        <v>36</v>
      </c>
      <c r="G90" s="28">
        <v>1811</v>
      </c>
      <c r="H90" s="28" t="s">
        <v>21</v>
      </c>
      <c r="I90" s="41" t="s">
        <v>100</v>
      </c>
      <c r="J90" s="28" t="s">
        <v>101</v>
      </c>
      <c r="K90" s="28"/>
      <c r="L90" s="41"/>
      <c r="M90" s="28"/>
      <c r="N90" s="28"/>
      <c r="O90" s="26"/>
    </row>
    <row r="91" spans="1:15" ht="15.6" x14ac:dyDescent="0.3">
      <c r="A91" s="26" t="s">
        <v>128</v>
      </c>
      <c r="B91" s="41" t="s">
        <v>129</v>
      </c>
      <c r="C91" s="28" t="s">
        <v>644</v>
      </c>
      <c r="D91" s="41" t="s">
        <v>130</v>
      </c>
      <c r="E91" s="28" t="s">
        <v>420</v>
      </c>
      <c r="F91" s="28" t="s">
        <v>112</v>
      </c>
      <c r="G91" s="28">
        <v>1811</v>
      </c>
      <c r="H91" s="28" t="s">
        <v>21</v>
      </c>
      <c r="I91" s="41" t="s">
        <v>131</v>
      </c>
      <c r="J91" s="28">
        <v>1876</v>
      </c>
      <c r="K91" s="28"/>
      <c r="L91" s="41"/>
      <c r="M91" s="28"/>
      <c r="N91" s="28"/>
      <c r="O91" s="26"/>
    </row>
    <row r="92" spans="1:15" ht="15.6" x14ac:dyDescent="0.3">
      <c r="A92" s="26" t="s">
        <v>166</v>
      </c>
      <c r="B92" s="41" t="s">
        <v>167</v>
      </c>
      <c r="C92" s="28" t="s">
        <v>645</v>
      </c>
      <c r="D92" s="41" t="s">
        <v>12</v>
      </c>
      <c r="E92" s="28" t="s">
        <v>12</v>
      </c>
      <c r="F92" s="28" t="s">
        <v>137</v>
      </c>
      <c r="G92" s="28" t="s">
        <v>151</v>
      </c>
      <c r="H92" s="28" t="s">
        <v>62</v>
      </c>
      <c r="I92" s="41" t="s">
        <v>24</v>
      </c>
      <c r="J92" s="28">
        <v>1815</v>
      </c>
      <c r="K92" s="28"/>
      <c r="L92" s="41"/>
      <c r="M92" s="28"/>
      <c r="N92" s="28"/>
      <c r="O92" s="26" t="s">
        <v>168</v>
      </c>
    </row>
    <row r="93" spans="1:15" ht="15.6" x14ac:dyDescent="0.3">
      <c r="A93" s="26" t="s">
        <v>170</v>
      </c>
      <c r="B93" s="41" t="s">
        <v>171</v>
      </c>
      <c r="C93" s="28" t="s">
        <v>647</v>
      </c>
      <c r="D93" s="41" t="s">
        <v>12</v>
      </c>
      <c r="E93" s="28" t="s">
        <v>12</v>
      </c>
      <c r="F93" s="28" t="s">
        <v>137</v>
      </c>
      <c r="G93" s="28" t="s">
        <v>151</v>
      </c>
      <c r="H93" s="28" t="s">
        <v>21</v>
      </c>
      <c r="I93" s="41" t="s">
        <v>172</v>
      </c>
      <c r="J93" s="28">
        <v>1803</v>
      </c>
      <c r="K93" s="28"/>
      <c r="L93" s="41"/>
      <c r="M93" s="28"/>
      <c r="N93" s="28"/>
      <c r="O93" s="26"/>
    </row>
    <row r="94" spans="1:15" ht="15.6" x14ac:dyDescent="0.3">
      <c r="A94" s="26" t="s">
        <v>107</v>
      </c>
      <c r="B94" s="41" t="s">
        <v>108</v>
      </c>
      <c r="C94" s="28"/>
      <c r="D94" s="41"/>
      <c r="E94" s="28" t="s">
        <v>421</v>
      </c>
      <c r="F94" s="28" t="s">
        <v>13</v>
      </c>
      <c r="G94" s="28">
        <v>1801</v>
      </c>
      <c r="H94" s="28" t="s">
        <v>62</v>
      </c>
      <c r="I94" s="41" t="s">
        <v>63</v>
      </c>
      <c r="J94" s="28" t="s">
        <v>93</v>
      </c>
      <c r="K94" s="28"/>
      <c r="L94" s="41"/>
      <c r="M94" s="28"/>
      <c r="N94" s="28"/>
      <c r="O94" s="26"/>
    </row>
    <row r="95" spans="1:15" ht="15.6" x14ac:dyDescent="0.3">
      <c r="A95" s="26" t="s">
        <v>132</v>
      </c>
      <c r="B95" s="41" t="s">
        <v>133</v>
      </c>
      <c r="C95" s="28" t="s">
        <v>653</v>
      </c>
      <c r="D95" s="41" t="s">
        <v>134</v>
      </c>
      <c r="E95" s="28" t="s">
        <v>420</v>
      </c>
      <c r="F95" s="28" t="s">
        <v>112</v>
      </c>
      <c r="G95" s="28">
        <v>1811</v>
      </c>
      <c r="H95" s="28" t="s">
        <v>21</v>
      </c>
      <c r="I95" s="41" t="s">
        <v>63</v>
      </c>
      <c r="J95" s="28">
        <v>1813</v>
      </c>
      <c r="K95" s="28"/>
      <c r="L95" s="41"/>
      <c r="M95" s="28"/>
      <c r="N95" s="28"/>
      <c r="O95" s="26"/>
    </row>
    <row r="96" spans="1:15" ht="15.6" x14ac:dyDescent="0.3">
      <c r="A96" s="26" t="s">
        <v>31</v>
      </c>
      <c r="B96" s="41" t="s">
        <v>388</v>
      </c>
      <c r="C96" s="28" t="s">
        <v>656</v>
      </c>
      <c r="D96" s="41" t="s">
        <v>389</v>
      </c>
      <c r="E96" s="28" t="s">
        <v>420</v>
      </c>
      <c r="F96" s="28" t="s">
        <v>390</v>
      </c>
      <c r="G96" s="28" t="s">
        <v>312</v>
      </c>
      <c r="H96" s="28" t="s">
        <v>21</v>
      </c>
      <c r="I96" s="41" t="s">
        <v>63</v>
      </c>
      <c r="J96" s="28" t="s">
        <v>307</v>
      </c>
      <c r="K96" s="28"/>
      <c r="L96" s="41"/>
      <c r="M96" s="28"/>
      <c r="N96" s="28"/>
      <c r="O96" s="26"/>
    </row>
    <row r="97" spans="1:15" ht="15.6" x14ac:dyDescent="0.3">
      <c r="A97" s="26" t="s">
        <v>277</v>
      </c>
      <c r="B97" s="41" t="s">
        <v>278</v>
      </c>
      <c r="C97" s="28" t="s">
        <v>657</v>
      </c>
      <c r="D97" s="41"/>
      <c r="E97" s="28" t="s">
        <v>421</v>
      </c>
      <c r="F97" s="28" t="s">
        <v>225</v>
      </c>
      <c r="G97" s="28" t="s">
        <v>273</v>
      </c>
      <c r="H97" s="28" t="s">
        <v>21</v>
      </c>
      <c r="I97" s="41" t="s">
        <v>279</v>
      </c>
      <c r="J97" s="28">
        <v>1801</v>
      </c>
      <c r="K97" s="28"/>
      <c r="L97" s="41"/>
      <c r="M97" s="28"/>
      <c r="N97" s="28"/>
      <c r="O97" s="26"/>
    </row>
  </sheetData>
  <autoFilter ref="A4:O97" xr:uid="{00000000-0009-0000-0000-00000C000000}">
    <sortState xmlns:xlrd2="http://schemas.microsoft.com/office/spreadsheetml/2017/richdata2" ref="A5:O97">
      <sortCondition ref="B4:B97"/>
    </sortState>
  </autoFilter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B14"/>
  <sheetViews>
    <sheetView workbookViewId="0">
      <selection activeCell="J26" sqref="J26"/>
    </sheetView>
  </sheetViews>
  <sheetFormatPr defaultRowHeight="14.4" x14ac:dyDescent="0.3"/>
  <cols>
    <col min="1" max="1" width="26.88671875" customWidth="1"/>
    <col min="2" max="2" width="17.5546875" customWidth="1"/>
  </cols>
  <sheetData>
    <row r="1" spans="1:2" x14ac:dyDescent="0.3">
      <c r="A1" s="47" t="s">
        <v>6</v>
      </c>
      <c r="B1" s="47"/>
    </row>
    <row r="3" spans="1:2" x14ac:dyDescent="0.3">
      <c r="A3" s="8" t="s">
        <v>6</v>
      </c>
      <c r="B3" s="10" t="s">
        <v>423</v>
      </c>
    </row>
    <row r="4" spans="1:2" x14ac:dyDescent="0.3">
      <c r="A4" s="9" t="s">
        <v>22</v>
      </c>
      <c r="B4" s="11">
        <v>3</v>
      </c>
    </row>
    <row r="5" spans="1:2" x14ac:dyDescent="0.3">
      <c r="A5" s="9" t="s">
        <v>100</v>
      </c>
      <c r="B5" s="11">
        <v>2</v>
      </c>
    </row>
    <row r="6" spans="1:2" x14ac:dyDescent="0.3">
      <c r="A6" s="9" t="s">
        <v>91</v>
      </c>
      <c r="B6" s="11">
        <v>2</v>
      </c>
    </row>
    <row r="7" spans="1:2" x14ac:dyDescent="0.3">
      <c r="A7" s="9" t="s">
        <v>78</v>
      </c>
      <c r="B7" s="11">
        <v>3</v>
      </c>
    </row>
    <row r="8" spans="1:2" x14ac:dyDescent="0.3">
      <c r="A8" s="9" t="s">
        <v>156</v>
      </c>
      <c r="B8" s="11">
        <v>2</v>
      </c>
    </row>
    <row r="9" spans="1:2" x14ac:dyDescent="0.3">
      <c r="A9" s="9" t="s">
        <v>89</v>
      </c>
      <c r="B9" s="11">
        <v>2</v>
      </c>
    </row>
    <row r="10" spans="1:2" x14ac:dyDescent="0.3">
      <c r="A10" s="9" t="s">
        <v>30</v>
      </c>
      <c r="B10" s="11">
        <v>5</v>
      </c>
    </row>
    <row r="11" spans="1:2" x14ac:dyDescent="0.3">
      <c r="A11" s="9" t="s">
        <v>24</v>
      </c>
      <c r="B11" s="11">
        <v>2</v>
      </c>
    </row>
    <row r="12" spans="1:2" x14ac:dyDescent="0.3">
      <c r="A12" s="9" t="s">
        <v>63</v>
      </c>
      <c r="B12" s="11">
        <v>45</v>
      </c>
    </row>
    <row r="13" spans="1:2" x14ac:dyDescent="0.3">
      <c r="A13" s="9" t="s">
        <v>141</v>
      </c>
      <c r="B13" s="11">
        <v>2</v>
      </c>
    </row>
    <row r="14" spans="1:2" x14ac:dyDescent="0.3">
      <c r="A14" s="9" t="s">
        <v>422</v>
      </c>
      <c r="B14" s="11">
        <v>68</v>
      </c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O53"/>
  <sheetViews>
    <sheetView zoomScale="70" zoomScaleNormal="70" workbookViewId="0">
      <selection activeCell="B39" sqref="B39"/>
    </sheetView>
  </sheetViews>
  <sheetFormatPr defaultColWidth="9.109375" defaultRowHeight="14.4" x14ac:dyDescent="0.3"/>
  <cols>
    <col min="1" max="1" width="50.33203125" style="23" customWidth="1"/>
    <col min="2" max="2" width="23.5546875" style="40" bestFit="1" customWidth="1"/>
    <col min="3" max="3" width="19.109375" style="40" bestFit="1" customWidth="1"/>
    <col min="4" max="4" width="24.88671875" style="40" bestFit="1" customWidth="1"/>
    <col min="5" max="5" width="30.44140625" style="40" bestFit="1" customWidth="1"/>
    <col min="6" max="6" width="11.33203125" style="40" bestFit="1" customWidth="1"/>
    <col min="7" max="7" width="24.6640625" style="40" bestFit="1" customWidth="1"/>
    <col min="8" max="8" width="17.44140625" style="40" bestFit="1" customWidth="1"/>
    <col min="9" max="9" width="26" style="40" bestFit="1" customWidth="1"/>
    <col min="10" max="10" width="21.77734375" style="40" bestFit="1" customWidth="1"/>
    <col min="11" max="11" width="19.21875" style="40" bestFit="1" customWidth="1"/>
    <col min="12" max="12" width="23.44140625" style="40" bestFit="1" customWidth="1"/>
    <col min="13" max="13" width="29" style="40" bestFit="1" customWidth="1"/>
    <col min="14" max="14" width="11.33203125" style="40" bestFit="1" customWidth="1"/>
    <col min="15" max="15" width="30.109375" style="40" bestFit="1" customWidth="1"/>
    <col min="16" max="16384" width="9.109375" style="40"/>
  </cols>
  <sheetData>
    <row r="1" spans="1:15" ht="18" x14ac:dyDescent="0.35">
      <c r="A1" s="52" t="s">
        <v>678</v>
      </c>
      <c r="B1" s="52"/>
    </row>
    <row r="3" spans="1:15" s="42" customFormat="1" ht="17.399999999999999" x14ac:dyDescent="0.35">
      <c r="A3" s="24" t="s">
        <v>0</v>
      </c>
      <c r="B3" s="25" t="s">
        <v>1</v>
      </c>
      <c r="C3" s="25" t="s">
        <v>437</v>
      </c>
      <c r="D3" s="25" t="s">
        <v>2</v>
      </c>
      <c r="E3" s="25" t="s">
        <v>658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659</v>
      </c>
      <c r="N3" s="25" t="s">
        <v>3</v>
      </c>
      <c r="O3" s="25" t="s">
        <v>665</v>
      </c>
    </row>
    <row r="4" spans="1:15" ht="15.6" x14ac:dyDescent="0.3">
      <c r="A4" s="26" t="s">
        <v>313</v>
      </c>
      <c r="B4" s="41" t="s">
        <v>11</v>
      </c>
      <c r="C4" s="28" t="s">
        <v>438</v>
      </c>
      <c r="D4" s="41" t="s">
        <v>314</v>
      </c>
      <c r="E4" s="28" t="s">
        <v>419</v>
      </c>
      <c r="F4" s="28" t="s">
        <v>299</v>
      </c>
      <c r="G4" s="28" t="s">
        <v>315</v>
      </c>
      <c r="H4" s="28" t="s">
        <v>15</v>
      </c>
      <c r="I4" s="41"/>
      <c r="J4" s="28"/>
      <c r="K4" s="28">
        <v>1815</v>
      </c>
      <c r="L4" s="41" t="s">
        <v>314</v>
      </c>
      <c r="M4" s="28" t="s">
        <v>419</v>
      </c>
      <c r="N4" s="28" t="s">
        <v>299</v>
      </c>
      <c r="O4" s="41"/>
    </row>
    <row r="5" spans="1:15" ht="15.6" x14ac:dyDescent="0.3">
      <c r="A5" s="26" t="s">
        <v>316</v>
      </c>
      <c r="B5" s="41" t="s">
        <v>11</v>
      </c>
      <c r="C5" s="28" t="s">
        <v>438</v>
      </c>
      <c r="D5" s="41" t="s">
        <v>314</v>
      </c>
      <c r="E5" s="28" t="s">
        <v>419</v>
      </c>
      <c r="F5" s="28" t="s">
        <v>299</v>
      </c>
      <c r="G5" s="28" t="s">
        <v>315</v>
      </c>
      <c r="H5" s="28" t="s">
        <v>15</v>
      </c>
      <c r="I5" s="41"/>
      <c r="J5" s="28"/>
      <c r="K5" s="28">
        <v>1815</v>
      </c>
      <c r="L5" s="41" t="s">
        <v>314</v>
      </c>
      <c r="M5" s="28" t="s">
        <v>419</v>
      </c>
      <c r="N5" s="28" t="s">
        <v>299</v>
      </c>
      <c r="O5" s="41"/>
    </row>
    <row r="6" spans="1:15" ht="15.6" x14ac:dyDescent="0.3">
      <c r="A6" s="26" t="s">
        <v>318</v>
      </c>
      <c r="B6" s="41" t="s">
        <v>319</v>
      </c>
      <c r="C6" s="28" t="s">
        <v>444</v>
      </c>
      <c r="D6" s="41" t="s">
        <v>314</v>
      </c>
      <c r="E6" s="28" t="s">
        <v>419</v>
      </c>
      <c r="F6" s="28" t="s">
        <v>299</v>
      </c>
      <c r="G6" s="28" t="s">
        <v>315</v>
      </c>
      <c r="H6" s="28" t="s">
        <v>15</v>
      </c>
      <c r="I6" s="41"/>
      <c r="J6" s="28"/>
      <c r="K6" s="28">
        <v>1815</v>
      </c>
      <c r="L6" s="41" t="s">
        <v>314</v>
      </c>
      <c r="M6" s="28" t="s">
        <v>419</v>
      </c>
      <c r="N6" s="28" t="s">
        <v>299</v>
      </c>
      <c r="O6" s="41"/>
    </row>
    <row r="7" spans="1:15" ht="15.6" x14ac:dyDescent="0.3">
      <c r="A7" s="26" t="s">
        <v>320</v>
      </c>
      <c r="B7" s="41" t="s">
        <v>319</v>
      </c>
      <c r="C7" s="28" t="s">
        <v>444</v>
      </c>
      <c r="D7" s="41" t="s">
        <v>314</v>
      </c>
      <c r="E7" s="28" t="s">
        <v>419</v>
      </c>
      <c r="F7" s="28" t="s">
        <v>299</v>
      </c>
      <c r="G7" s="28" t="s">
        <v>315</v>
      </c>
      <c r="H7" s="28" t="s">
        <v>15</v>
      </c>
      <c r="I7" s="41"/>
      <c r="J7" s="28"/>
      <c r="K7" s="28">
        <v>1815</v>
      </c>
      <c r="L7" s="41" t="s">
        <v>314</v>
      </c>
      <c r="M7" s="28" t="s">
        <v>419</v>
      </c>
      <c r="N7" s="28" t="s">
        <v>299</v>
      </c>
      <c r="O7" s="41"/>
    </row>
    <row r="8" spans="1:15" ht="15.6" x14ac:dyDescent="0.3">
      <c r="A8" s="26" t="s">
        <v>203</v>
      </c>
      <c r="B8" s="41" t="s">
        <v>366</v>
      </c>
      <c r="C8" s="28" t="s">
        <v>445</v>
      </c>
      <c r="D8" s="41" t="s">
        <v>314</v>
      </c>
      <c r="E8" s="28" t="s">
        <v>419</v>
      </c>
      <c r="F8" s="28" t="s">
        <v>299</v>
      </c>
      <c r="G8" s="28" t="s">
        <v>315</v>
      </c>
      <c r="H8" s="28" t="s">
        <v>15</v>
      </c>
      <c r="I8" s="41"/>
      <c r="J8" s="28"/>
      <c r="K8" s="28">
        <v>1815</v>
      </c>
      <c r="L8" s="41" t="s">
        <v>314</v>
      </c>
      <c r="M8" s="28" t="s">
        <v>419</v>
      </c>
      <c r="N8" s="28" t="s">
        <v>299</v>
      </c>
      <c r="O8" s="41"/>
    </row>
    <row r="9" spans="1:15" ht="15.6" x14ac:dyDescent="0.3">
      <c r="A9" s="26" t="s">
        <v>257</v>
      </c>
      <c r="B9" s="41" t="s">
        <v>366</v>
      </c>
      <c r="C9" s="28" t="s">
        <v>445</v>
      </c>
      <c r="D9" s="41" t="s">
        <v>314</v>
      </c>
      <c r="E9" s="28" t="s">
        <v>419</v>
      </c>
      <c r="F9" s="28" t="s">
        <v>299</v>
      </c>
      <c r="G9" s="28" t="s">
        <v>315</v>
      </c>
      <c r="H9" s="28" t="s">
        <v>15</v>
      </c>
      <c r="I9" s="41"/>
      <c r="J9" s="28"/>
      <c r="K9" s="28">
        <v>1815</v>
      </c>
      <c r="L9" s="41" t="s">
        <v>314</v>
      </c>
      <c r="M9" s="28" t="s">
        <v>419</v>
      </c>
      <c r="N9" s="28" t="s">
        <v>299</v>
      </c>
      <c r="O9" s="41"/>
    </row>
    <row r="10" spans="1:15" ht="31.2" x14ac:dyDescent="0.3">
      <c r="A10" s="26" t="s">
        <v>367</v>
      </c>
      <c r="B10" s="41" t="s">
        <v>366</v>
      </c>
      <c r="C10" s="28" t="s">
        <v>445</v>
      </c>
      <c r="D10" s="41" t="s">
        <v>314</v>
      </c>
      <c r="E10" s="28" t="s">
        <v>419</v>
      </c>
      <c r="F10" s="28" t="s">
        <v>299</v>
      </c>
      <c r="G10" s="28" t="s">
        <v>315</v>
      </c>
      <c r="H10" s="28" t="s">
        <v>15</v>
      </c>
      <c r="I10" s="41"/>
      <c r="J10" s="28"/>
      <c r="K10" s="28">
        <v>1815</v>
      </c>
      <c r="L10" s="41" t="s">
        <v>314</v>
      </c>
      <c r="M10" s="28" t="s">
        <v>419</v>
      </c>
      <c r="N10" s="28" t="s">
        <v>299</v>
      </c>
      <c r="O10" s="41"/>
    </row>
    <row r="11" spans="1:15" ht="15.6" x14ac:dyDescent="0.3">
      <c r="A11" s="26" t="s">
        <v>324</v>
      </c>
      <c r="B11" s="41" t="s">
        <v>32</v>
      </c>
      <c r="C11" s="28" t="s">
        <v>450</v>
      </c>
      <c r="D11" s="41" t="s">
        <v>314</v>
      </c>
      <c r="E11" s="28" t="s">
        <v>419</v>
      </c>
      <c r="F11" s="28" t="s">
        <v>299</v>
      </c>
      <c r="G11" s="28" t="s">
        <v>315</v>
      </c>
      <c r="H11" s="28" t="s">
        <v>15</v>
      </c>
      <c r="I11" s="41"/>
      <c r="J11" s="28"/>
      <c r="K11" s="28">
        <v>1815</v>
      </c>
      <c r="L11" s="41" t="s">
        <v>314</v>
      </c>
      <c r="M11" s="28" t="s">
        <v>419</v>
      </c>
      <c r="N11" s="28" t="s">
        <v>299</v>
      </c>
      <c r="O11" s="41"/>
    </row>
    <row r="12" spans="1:15" ht="15.6" x14ac:dyDescent="0.3">
      <c r="A12" s="26" t="s">
        <v>325</v>
      </c>
      <c r="B12" s="41" t="s">
        <v>32</v>
      </c>
      <c r="C12" s="28" t="s">
        <v>450</v>
      </c>
      <c r="D12" s="41" t="s">
        <v>314</v>
      </c>
      <c r="E12" s="28" t="s">
        <v>419</v>
      </c>
      <c r="F12" s="28" t="s">
        <v>299</v>
      </c>
      <c r="G12" s="28" t="s">
        <v>315</v>
      </c>
      <c r="H12" s="28" t="s">
        <v>15</v>
      </c>
      <c r="I12" s="41"/>
      <c r="J12" s="28"/>
      <c r="K12" s="28">
        <v>1815</v>
      </c>
      <c r="L12" s="41" t="s">
        <v>314</v>
      </c>
      <c r="M12" s="28" t="s">
        <v>419</v>
      </c>
      <c r="N12" s="28" t="s">
        <v>299</v>
      </c>
      <c r="O12" s="41"/>
    </row>
    <row r="13" spans="1:15" ht="15.6" x14ac:dyDescent="0.3">
      <c r="A13" s="26" t="s">
        <v>328</v>
      </c>
      <c r="B13" s="41" t="s">
        <v>329</v>
      </c>
      <c r="C13" s="28" t="s">
        <v>459</v>
      </c>
      <c r="D13" s="41" t="s">
        <v>314</v>
      </c>
      <c r="E13" s="28" t="s">
        <v>419</v>
      </c>
      <c r="F13" s="28" t="s">
        <v>299</v>
      </c>
      <c r="G13" s="28" t="s">
        <v>315</v>
      </c>
      <c r="H13" s="28" t="s">
        <v>39</v>
      </c>
      <c r="I13" s="41" t="s">
        <v>330</v>
      </c>
      <c r="J13" s="28"/>
      <c r="K13" s="28"/>
      <c r="L13" s="41"/>
      <c r="M13" s="28"/>
      <c r="N13" s="28" t="s">
        <v>39</v>
      </c>
      <c r="O13" s="41"/>
    </row>
    <row r="14" spans="1:15" ht="15.6" x14ac:dyDescent="0.3">
      <c r="A14" s="26" t="s">
        <v>331</v>
      </c>
      <c r="B14" s="41" t="s">
        <v>329</v>
      </c>
      <c r="C14" s="28" t="s">
        <v>459</v>
      </c>
      <c r="D14" s="41" t="s">
        <v>314</v>
      </c>
      <c r="E14" s="28" t="s">
        <v>419</v>
      </c>
      <c r="F14" s="28" t="s">
        <v>299</v>
      </c>
      <c r="G14" s="28" t="s">
        <v>315</v>
      </c>
      <c r="H14" s="28" t="s">
        <v>39</v>
      </c>
      <c r="I14" s="41" t="s">
        <v>330</v>
      </c>
      <c r="J14" s="28"/>
      <c r="K14" s="28"/>
      <c r="L14" s="41"/>
      <c r="M14" s="28"/>
      <c r="N14" s="28" t="s">
        <v>39</v>
      </c>
      <c r="O14" s="41"/>
    </row>
    <row r="15" spans="1:15" ht="15.6" x14ac:dyDescent="0.3">
      <c r="A15" s="26" t="s">
        <v>332</v>
      </c>
      <c r="B15" s="41" t="s">
        <v>333</v>
      </c>
      <c r="C15" s="28" t="s">
        <v>460</v>
      </c>
      <c r="D15" s="41" t="s">
        <v>314</v>
      </c>
      <c r="E15" s="28" t="s">
        <v>419</v>
      </c>
      <c r="F15" s="28" t="s">
        <v>299</v>
      </c>
      <c r="G15" s="28" t="s">
        <v>315</v>
      </c>
      <c r="H15" s="28" t="s">
        <v>15</v>
      </c>
      <c r="I15" s="41"/>
      <c r="J15" s="28"/>
      <c r="K15" s="28">
        <v>1815</v>
      </c>
      <c r="L15" s="41" t="s">
        <v>314</v>
      </c>
      <c r="M15" s="28" t="s">
        <v>419</v>
      </c>
      <c r="N15" s="28" t="s">
        <v>299</v>
      </c>
      <c r="O15" s="41"/>
    </row>
    <row r="16" spans="1:15" ht="15.6" x14ac:dyDescent="0.3">
      <c r="A16" s="26" t="s">
        <v>334</v>
      </c>
      <c r="B16" s="41" t="s">
        <v>335</v>
      </c>
      <c r="C16" s="28" t="s">
        <v>471</v>
      </c>
      <c r="D16" s="41" t="s">
        <v>314</v>
      </c>
      <c r="E16" s="28" t="s">
        <v>419</v>
      </c>
      <c r="F16" s="28" t="s">
        <v>299</v>
      </c>
      <c r="G16" s="28" t="s">
        <v>315</v>
      </c>
      <c r="H16" s="28" t="s">
        <v>15</v>
      </c>
      <c r="I16" s="41"/>
      <c r="J16" s="28"/>
      <c r="K16" s="28">
        <v>1815</v>
      </c>
      <c r="L16" s="41" t="s">
        <v>314</v>
      </c>
      <c r="M16" s="28" t="s">
        <v>419</v>
      </c>
      <c r="N16" s="28" t="s">
        <v>299</v>
      </c>
      <c r="O16" s="41"/>
    </row>
    <row r="17" spans="1:15" ht="15.6" x14ac:dyDescent="0.3">
      <c r="A17" s="26" t="s">
        <v>92</v>
      </c>
      <c r="B17" s="41" t="s">
        <v>49</v>
      </c>
      <c r="C17" s="28" t="s">
        <v>477</v>
      </c>
      <c r="D17" s="41" t="s">
        <v>314</v>
      </c>
      <c r="E17" s="28" t="s">
        <v>419</v>
      </c>
      <c r="F17" s="28" t="s">
        <v>299</v>
      </c>
      <c r="G17" s="28" t="s">
        <v>315</v>
      </c>
      <c r="H17" s="28" t="s">
        <v>39</v>
      </c>
      <c r="I17" s="41"/>
      <c r="J17" s="28"/>
      <c r="K17" s="28"/>
      <c r="L17" s="41"/>
      <c r="M17" s="28"/>
      <c r="N17" s="28" t="s">
        <v>39</v>
      </c>
      <c r="O17" s="41"/>
    </row>
    <row r="18" spans="1:15" ht="15.6" x14ac:dyDescent="0.3">
      <c r="A18" s="26" t="s">
        <v>317</v>
      </c>
      <c r="B18" s="41" t="s">
        <v>271</v>
      </c>
      <c r="C18" s="28" t="s">
        <v>495</v>
      </c>
      <c r="D18" s="41" t="s">
        <v>314</v>
      </c>
      <c r="E18" s="28" t="s">
        <v>419</v>
      </c>
      <c r="F18" s="28" t="s">
        <v>299</v>
      </c>
      <c r="G18" s="28" t="s">
        <v>315</v>
      </c>
      <c r="H18" s="28" t="s">
        <v>15</v>
      </c>
      <c r="I18" s="41"/>
      <c r="J18" s="28"/>
      <c r="K18" s="28">
        <v>1815</v>
      </c>
      <c r="L18" s="41" t="s">
        <v>314</v>
      </c>
      <c r="M18" s="28" t="s">
        <v>419</v>
      </c>
      <c r="N18" s="28" t="s">
        <v>299</v>
      </c>
      <c r="O18" s="41"/>
    </row>
    <row r="19" spans="1:15" ht="15.6" x14ac:dyDescent="0.3">
      <c r="A19" s="26" t="s">
        <v>338</v>
      </c>
      <c r="B19" s="41" t="s">
        <v>339</v>
      </c>
      <c r="C19" s="28" t="s">
        <v>500</v>
      </c>
      <c r="D19" s="41" t="s">
        <v>314</v>
      </c>
      <c r="E19" s="28" t="s">
        <v>419</v>
      </c>
      <c r="F19" s="28" t="s">
        <v>299</v>
      </c>
      <c r="G19" s="28" t="s">
        <v>315</v>
      </c>
      <c r="H19" s="28" t="s">
        <v>15</v>
      </c>
      <c r="I19" s="41"/>
      <c r="J19" s="28"/>
      <c r="K19" s="28">
        <v>1815</v>
      </c>
      <c r="L19" s="41" t="s">
        <v>314</v>
      </c>
      <c r="M19" s="28" t="s">
        <v>419</v>
      </c>
      <c r="N19" s="28" t="s">
        <v>299</v>
      </c>
      <c r="O19" s="41"/>
    </row>
    <row r="20" spans="1:15" ht="15.6" x14ac:dyDescent="0.3">
      <c r="A20" s="26" t="s">
        <v>340</v>
      </c>
      <c r="B20" s="41" t="s">
        <v>339</v>
      </c>
      <c r="C20" s="28" t="s">
        <v>501</v>
      </c>
      <c r="D20" s="41" t="s">
        <v>314</v>
      </c>
      <c r="E20" s="28" t="s">
        <v>419</v>
      </c>
      <c r="F20" s="28" t="s">
        <v>299</v>
      </c>
      <c r="G20" s="28" t="s">
        <v>315</v>
      </c>
      <c r="H20" s="28" t="s">
        <v>15</v>
      </c>
      <c r="I20" s="41"/>
      <c r="J20" s="28"/>
      <c r="K20" s="28">
        <v>1815</v>
      </c>
      <c r="L20" s="41" t="s">
        <v>314</v>
      </c>
      <c r="M20" s="28" t="s">
        <v>419</v>
      </c>
      <c r="N20" s="28" t="s">
        <v>299</v>
      </c>
      <c r="O20" s="41"/>
    </row>
    <row r="21" spans="1:15" ht="15.6" x14ac:dyDescent="0.3">
      <c r="A21" s="26" t="s">
        <v>326</v>
      </c>
      <c r="B21" s="41" t="s">
        <v>507</v>
      </c>
      <c r="C21" s="28" t="s">
        <v>508</v>
      </c>
      <c r="D21" s="41" t="s">
        <v>314</v>
      </c>
      <c r="E21" s="28" t="s">
        <v>419</v>
      </c>
      <c r="F21" s="28" t="s">
        <v>299</v>
      </c>
      <c r="G21" s="28" t="s">
        <v>315</v>
      </c>
      <c r="H21" s="28" t="s">
        <v>15</v>
      </c>
      <c r="I21" s="41"/>
      <c r="J21" s="28"/>
      <c r="K21" s="28">
        <v>1815</v>
      </c>
      <c r="L21" s="41" t="s">
        <v>314</v>
      </c>
      <c r="M21" s="28" t="s">
        <v>419</v>
      </c>
      <c r="N21" s="28" t="s">
        <v>299</v>
      </c>
      <c r="O21" s="41"/>
    </row>
    <row r="22" spans="1:15" ht="15.6" x14ac:dyDescent="0.3">
      <c r="A22" s="26" t="s">
        <v>327</v>
      </c>
      <c r="B22" s="41" t="s">
        <v>507</v>
      </c>
      <c r="C22" s="28" t="s">
        <v>508</v>
      </c>
      <c r="D22" s="41" t="s">
        <v>314</v>
      </c>
      <c r="E22" s="28" t="s">
        <v>419</v>
      </c>
      <c r="F22" s="28" t="s">
        <v>299</v>
      </c>
      <c r="G22" s="28" t="s">
        <v>315</v>
      </c>
      <c r="H22" s="28" t="s">
        <v>15</v>
      </c>
      <c r="I22" s="41"/>
      <c r="J22" s="28"/>
      <c r="K22" s="28">
        <v>1815</v>
      </c>
      <c r="L22" s="41" t="s">
        <v>314</v>
      </c>
      <c r="M22" s="28" t="s">
        <v>419</v>
      </c>
      <c r="N22" s="28" t="s">
        <v>299</v>
      </c>
      <c r="O22" s="41"/>
    </row>
    <row r="23" spans="1:15" ht="15.6" x14ac:dyDescent="0.3">
      <c r="A23" s="26" t="s">
        <v>321</v>
      </c>
      <c r="B23" s="41" t="s">
        <v>322</v>
      </c>
      <c r="C23" s="28" t="s">
        <v>522</v>
      </c>
      <c r="D23" s="41" t="s">
        <v>314</v>
      </c>
      <c r="E23" s="28" t="s">
        <v>419</v>
      </c>
      <c r="F23" s="28" t="s">
        <v>299</v>
      </c>
      <c r="G23" s="28" t="s">
        <v>315</v>
      </c>
      <c r="H23" s="28" t="s">
        <v>15</v>
      </c>
      <c r="I23" s="41"/>
      <c r="J23" s="28"/>
      <c r="K23" s="28">
        <v>1815</v>
      </c>
      <c r="L23" s="41" t="s">
        <v>314</v>
      </c>
      <c r="M23" s="28" t="s">
        <v>419</v>
      </c>
      <c r="N23" s="28" t="s">
        <v>299</v>
      </c>
      <c r="O23" s="41"/>
    </row>
    <row r="24" spans="1:15" ht="15.6" x14ac:dyDescent="0.3">
      <c r="A24" s="26" t="s">
        <v>323</v>
      </c>
      <c r="B24" s="41" t="s">
        <v>322</v>
      </c>
      <c r="C24" s="28" t="s">
        <v>523</v>
      </c>
      <c r="D24" s="41" t="s">
        <v>314</v>
      </c>
      <c r="E24" s="28" t="s">
        <v>419</v>
      </c>
      <c r="F24" s="28" t="s">
        <v>299</v>
      </c>
      <c r="G24" s="28" t="s">
        <v>315</v>
      </c>
      <c r="H24" s="28" t="s">
        <v>15</v>
      </c>
      <c r="I24" s="41"/>
      <c r="J24" s="28"/>
      <c r="K24" s="28">
        <v>1815</v>
      </c>
      <c r="L24" s="41" t="s">
        <v>314</v>
      </c>
      <c r="M24" s="28" t="s">
        <v>419</v>
      </c>
      <c r="N24" s="28" t="s">
        <v>299</v>
      </c>
      <c r="O24" s="41"/>
    </row>
    <row r="25" spans="1:15" ht="15.6" x14ac:dyDescent="0.3">
      <c r="A25" s="26" t="s">
        <v>343</v>
      </c>
      <c r="B25" s="41" t="s">
        <v>344</v>
      </c>
      <c r="C25" s="28" t="s">
        <v>525</v>
      </c>
      <c r="D25" s="41" t="s">
        <v>314</v>
      </c>
      <c r="E25" s="28" t="s">
        <v>419</v>
      </c>
      <c r="F25" s="28" t="s">
        <v>299</v>
      </c>
      <c r="G25" s="28" t="s">
        <v>315</v>
      </c>
      <c r="H25" s="28" t="s">
        <v>15</v>
      </c>
      <c r="I25" s="41"/>
      <c r="J25" s="28"/>
      <c r="K25" s="28">
        <v>1815</v>
      </c>
      <c r="L25" s="41" t="s">
        <v>314</v>
      </c>
      <c r="M25" s="28" t="s">
        <v>419</v>
      </c>
      <c r="N25" s="28" t="s">
        <v>299</v>
      </c>
      <c r="O25" s="41"/>
    </row>
    <row r="26" spans="1:15" ht="15.6" x14ac:dyDescent="0.3">
      <c r="A26" s="26" t="s">
        <v>92</v>
      </c>
      <c r="B26" s="41" t="s">
        <v>83</v>
      </c>
      <c r="C26" s="28" t="s">
        <v>540</v>
      </c>
      <c r="D26" s="41" t="s">
        <v>314</v>
      </c>
      <c r="E26" s="28" t="s">
        <v>419</v>
      </c>
      <c r="F26" s="28" t="s">
        <v>299</v>
      </c>
      <c r="G26" s="28" t="s">
        <v>315</v>
      </c>
      <c r="H26" s="28" t="s">
        <v>15</v>
      </c>
      <c r="I26" s="41"/>
      <c r="J26" s="28"/>
      <c r="K26" s="28">
        <v>1815</v>
      </c>
      <c r="L26" s="41" t="s">
        <v>314</v>
      </c>
      <c r="M26" s="28" t="s">
        <v>419</v>
      </c>
      <c r="N26" s="28" t="s">
        <v>299</v>
      </c>
      <c r="O26" s="41"/>
    </row>
    <row r="27" spans="1:15" ht="15.6" x14ac:dyDescent="0.3">
      <c r="A27" s="26" t="s">
        <v>349</v>
      </c>
      <c r="B27" s="41" t="s">
        <v>83</v>
      </c>
      <c r="C27" s="28" t="s">
        <v>541</v>
      </c>
      <c r="D27" s="41" t="s">
        <v>314</v>
      </c>
      <c r="E27" s="28" t="s">
        <v>419</v>
      </c>
      <c r="F27" s="28" t="s">
        <v>299</v>
      </c>
      <c r="G27" s="28" t="s">
        <v>315</v>
      </c>
      <c r="H27" s="28" t="s">
        <v>15</v>
      </c>
      <c r="I27" s="41"/>
      <c r="J27" s="28"/>
      <c r="K27" s="28">
        <v>1815</v>
      </c>
      <c r="L27" s="41" t="s">
        <v>314</v>
      </c>
      <c r="M27" s="28" t="s">
        <v>419</v>
      </c>
      <c r="N27" s="28" t="s">
        <v>299</v>
      </c>
      <c r="O27" s="41"/>
    </row>
    <row r="28" spans="1:15" ht="15.6" x14ac:dyDescent="0.3">
      <c r="A28" s="26" t="s">
        <v>92</v>
      </c>
      <c r="B28" s="41" t="s">
        <v>83</v>
      </c>
      <c r="C28" s="28" t="s">
        <v>542</v>
      </c>
      <c r="D28" s="41" t="s">
        <v>314</v>
      </c>
      <c r="E28" s="28" t="s">
        <v>419</v>
      </c>
      <c r="F28" s="28" t="s">
        <v>299</v>
      </c>
      <c r="G28" s="28" t="s">
        <v>315</v>
      </c>
      <c r="H28" s="28" t="s">
        <v>15</v>
      </c>
      <c r="I28" s="41"/>
      <c r="J28" s="28"/>
      <c r="K28" s="28">
        <v>1815</v>
      </c>
      <c r="L28" s="41" t="s">
        <v>314</v>
      </c>
      <c r="M28" s="28" t="s">
        <v>419</v>
      </c>
      <c r="N28" s="28" t="s">
        <v>299</v>
      </c>
      <c r="O28" s="41"/>
    </row>
    <row r="29" spans="1:15" ht="15.6" x14ac:dyDescent="0.3">
      <c r="A29" s="26" t="s">
        <v>350</v>
      </c>
      <c r="B29" s="41" t="s">
        <v>83</v>
      </c>
      <c r="C29" s="28" t="s">
        <v>543</v>
      </c>
      <c r="D29" s="41" t="s">
        <v>314</v>
      </c>
      <c r="E29" s="28" t="s">
        <v>419</v>
      </c>
      <c r="F29" s="28" t="s">
        <v>299</v>
      </c>
      <c r="G29" s="28" t="s">
        <v>315</v>
      </c>
      <c r="H29" s="28" t="s">
        <v>15</v>
      </c>
      <c r="I29" s="41"/>
      <c r="J29" s="28"/>
      <c r="K29" s="28">
        <v>1815</v>
      </c>
      <c r="L29" s="41" t="s">
        <v>314</v>
      </c>
      <c r="M29" s="28" t="s">
        <v>419</v>
      </c>
      <c r="N29" s="28" t="s">
        <v>299</v>
      </c>
      <c r="O29" s="41"/>
    </row>
    <row r="30" spans="1:15" ht="15.6" x14ac:dyDescent="0.3">
      <c r="A30" s="26" t="s">
        <v>351</v>
      </c>
      <c r="B30" s="41" t="s">
        <v>88</v>
      </c>
      <c r="C30" s="28" t="s">
        <v>571</v>
      </c>
      <c r="D30" s="41" t="s">
        <v>314</v>
      </c>
      <c r="E30" s="28" t="s">
        <v>419</v>
      </c>
      <c r="F30" s="28" t="s">
        <v>299</v>
      </c>
      <c r="G30" s="28" t="s">
        <v>315</v>
      </c>
      <c r="H30" s="28" t="s">
        <v>15</v>
      </c>
      <c r="I30" s="41"/>
      <c r="J30" s="28"/>
      <c r="K30" s="28">
        <v>1815</v>
      </c>
      <c r="L30" s="41" t="s">
        <v>314</v>
      </c>
      <c r="M30" s="28" t="s">
        <v>419</v>
      </c>
      <c r="N30" s="28" t="s">
        <v>299</v>
      </c>
      <c r="O30" s="41"/>
    </row>
    <row r="31" spans="1:15" ht="15.6" x14ac:dyDescent="0.3">
      <c r="A31" s="26" t="s">
        <v>337</v>
      </c>
      <c r="B31" s="41" t="s">
        <v>580</v>
      </c>
      <c r="C31" s="28" t="s">
        <v>587</v>
      </c>
      <c r="D31" s="41" t="s">
        <v>314</v>
      </c>
      <c r="E31" s="28" t="s">
        <v>419</v>
      </c>
      <c r="F31" s="28" t="s">
        <v>299</v>
      </c>
      <c r="G31" s="28" t="s">
        <v>315</v>
      </c>
      <c r="H31" s="28" t="s">
        <v>15</v>
      </c>
      <c r="I31" s="41"/>
      <c r="J31" s="28"/>
      <c r="K31" s="28">
        <v>1815</v>
      </c>
      <c r="L31" s="41" t="s">
        <v>314</v>
      </c>
      <c r="M31" s="28" t="s">
        <v>419</v>
      </c>
      <c r="N31" s="28" t="s">
        <v>299</v>
      </c>
      <c r="O31" s="41"/>
    </row>
    <row r="32" spans="1:15" ht="15.6" x14ac:dyDescent="0.3">
      <c r="A32" s="26" t="s">
        <v>347</v>
      </c>
      <c r="B32" s="41" t="s">
        <v>348</v>
      </c>
      <c r="C32" s="28" t="s">
        <v>603</v>
      </c>
      <c r="D32" s="41" t="s">
        <v>314</v>
      </c>
      <c r="E32" s="28" t="s">
        <v>419</v>
      </c>
      <c r="F32" s="28" t="s">
        <v>299</v>
      </c>
      <c r="G32" s="28" t="s">
        <v>315</v>
      </c>
      <c r="H32" s="28" t="s">
        <v>15</v>
      </c>
      <c r="I32" s="41"/>
      <c r="J32" s="28"/>
      <c r="K32" s="28">
        <v>1815</v>
      </c>
      <c r="L32" s="41" t="s">
        <v>314</v>
      </c>
      <c r="M32" s="28" t="s">
        <v>419</v>
      </c>
      <c r="N32" s="28" t="s">
        <v>299</v>
      </c>
      <c r="O32" s="41"/>
    </row>
    <row r="33" spans="1:15" ht="15.6" x14ac:dyDescent="0.3">
      <c r="A33" s="26" t="s">
        <v>332</v>
      </c>
      <c r="B33" s="41" t="s">
        <v>348</v>
      </c>
      <c r="C33" s="28" t="s">
        <v>604</v>
      </c>
      <c r="D33" s="41" t="s">
        <v>314</v>
      </c>
      <c r="E33" s="28" t="s">
        <v>419</v>
      </c>
      <c r="F33" s="28" t="s">
        <v>299</v>
      </c>
      <c r="G33" s="28" t="s">
        <v>315</v>
      </c>
      <c r="H33" s="28" t="s">
        <v>15</v>
      </c>
      <c r="I33" s="41"/>
      <c r="J33" s="28"/>
      <c r="K33" s="28">
        <v>1815</v>
      </c>
      <c r="L33" s="41" t="s">
        <v>314</v>
      </c>
      <c r="M33" s="28" t="s">
        <v>419</v>
      </c>
      <c r="N33" s="28" t="s">
        <v>299</v>
      </c>
      <c r="O33" s="41"/>
    </row>
    <row r="34" spans="1:15" ht="15.6" x14ac:dyDescent="0.3">
      <c r="A34" s="26" t="s">
        <v>345</v>
      </c>
      <c r="B34" s="41" t="s">
        <v>346</v>
      </c>
      <c r="C34" s="28" t="s">
        <v>610</v>
      </c>
      <c r="D34" s="41" t="s">
        <v>314</v>
      </c>
      <c r="E34" s="28" t="s">
        <v>419</v>
      </c>
      <c r="F34" s="28" t="s">
        <v>299</v>
      </c>
      <c r="G34" s="28" t="s">
        <v>315</v>
      </c>
      <c r="H34" s="28" t="s">
        <v>15</v>
      </c>
      <c r="I34" s="41"/>
      <c r="J34" s="28"/>
      <c r="K34" s="28">
        <v>1815</v>
      </c>
      <c r="L34" s="41" t="s">
        <v>314</v>
      </c>
      <c r="M34" s="28" t="s">
        <v>419</v>
      </c>
      <c r="N34" s="28" t="s">
        <v>299</v>
      </c>
      <c r="O34" s="41"/>
    </row>
    <row r="35" spans="1:15" ht="15.6" x14ac:dyDescent="0.3">
      <c r="A35" s="26" t="s">
        <v>283</v>
      </c>
      <c r="B35" s="41" t="s">
        <v>368</v>
      </c>
      <c r="C35" s="28" t="s">
        <v>611</v>
      </c>
      <c r="D35" s="41" t="s">
        <v>314</v>
      </c>
      <c r="E35" s="28" t="s">
        <v>419</v>
      </c>
      <c r="F35" s="28" t="s">
        <v>299</v>
      </c>
      <c r="G35" s="28" t="s">
        <v>315</v>
      </c>
      <c r="H35" s="28" t="s">
        <v>15</v>
      </c>
      <c r="I35" s="41"/>
      <c r="J35" s="28"/>
      <c r="K35" s="28">
        <v>1815</v>
      </c>
      <c r="L35" s="41" t="s">
        <v>358</v>
      </c>
      <c r="M35" s="28" t="s">
        <v>418</v>
      </c>
      <c r="N35" s="28" t="s">
        <v>299</v>
      </c>
      <c r="O35" s="41"/>
    </row>
    <row r="36" spans="1:15" ht="15.6" x14ac:dyDescent="0.3">
      <c r="A36" s="26" t="s">
        <v>357</v>
      </c>
      <c r="B36" s="41" t="s">
        <v>292</v>
      </c>
      <c r="C36" s="28" t="s">
        <v>619</v>
      </c>
      <c r="D36" s="41" t="s">
        <v>314</v>
      </c>
      <c r="E36" s="28" t="s">
        <v>419</v>
      </c>
      <c r="F36" s="28" t="s">
        <v>299</v>
      </c>
      <c r="G36" s="28" t="s">
        <v>315</v>
      </c>
      <c r="H36" s="28" t="s">
        <v>15</v>
      </c>
      <c r="I36" s="41"/>
      <c r="J36" s="28"/>
      <c r="K36" s="28">
        <v>1815</v>
      </c>
      <c r="L36" s="41" t="s">
        <v>358</v>
      </c>
      <c r="M36" s="28" t="s">
        <v>418</v>
      </c>
      <c r="N36" s="28" t="s">
        <v>299</v>
      </c>
      <c r="O36" s="41"/>
    </row>
    <row r="37" spans="1:15" ht="15.6" x14ac:dyDescent="0.3">
      <c r="A37" s="26" t="s">
        <v>355</v>
      </c>
      <c r="B37" s="41" t="s">
        <v>292</v>
      </c>
      <c r="C37" s="28" t="s">
        <v>619</v>
      </c>
      <c r="D37" s="41" t="s">
        <v>314</v>
      </c>
      <c r="E37" s="28" t="s">
        <v>419</v>
      </c>
      <c r="F37" s="28" t="s">
        <v>299</v>
      </c>
      <c r="G37" s="28" t="s">
        <v>315</v>
      </c>
      <c r="H37" s="28" t="s">
        <v>15</v>
      </c>
      <c r="I37" s="41"/>
      <c r="J37" s="28"/>
      <c r="K37" s="28">
        <v>1815</v>
      </c>
      <c r="L37" s="41" t="s">
        <v>314</v>
      </c>
      <c r="M37" s="28" t="s">
        <v>419</v>
      </c>
      <c r="N37" s="28" t="s">
        <v>299</v>
      </c>
      <c r="O37" s="41"/>
    </row>
    <row r="38" spans="1:15" ht="15.6" x14ac:dyDescent="0.3">
      <c r="A38" s="26" t="s">
        <v>356</v>
      </c>
      <c r="B38" s="41" t="s">
        <v>292</v>
      </c>
      <c r="C38" s="28" t="s">
        <v>619</v>
      </c>
      <c r="D38" s="41" t="s">
        <v>314</v>
      </c>
      <c r="E38" s="28" t="s">
        <v>419</v>
      </c>
      <c r="F38" s="28" t="s">
        <v>299</v>
      </c>
      <c r="G38" s="28" t="s">
        <v>315</v>
      </c>
      <c r="H38" s="28" t="s">
        <v>15</v>
      </c>
      <c r="I38" s="41"/>
      <c r="J38" s="28"/>
      <c r="K38" s="28">
        <v>1815</v>
      </c>
      <c r="L38" s="41" t="s">
        <v>314</v>
      </c>
      <c r="M38" s="28" t="s">
        <v>419</v>
      </c>
      <c r="N38" s="28" t="s">
        <v>299</v>
      </c>
      <c r="O38" s="41"/>
    </row>
    <row r="39" spans="1:15" ht="15.6" x14ac:dyDescent="0.3">
      <c r="A39" s="26" t="s">
        <v>359</v>
      </c>
      <c r="B39" s="41" t="s">
        <v>292</v>
      </c>
      <c r="C39" s="28" t="s">
        <v>619</v>
      </c>
      <c r="D39" s="41" t="s">
        <v>314</v>
      </c>
      <c r="E39" s="28" t="s">
        <v>419</v>
      </c>
      <c r="F39" s="28" t="s">
        <v>299</v>
      </c>
      <c r="G39" s="28" t="s">
        <v>315</v>
      </c>
      <c r="H39" s="28" t="s">
        <v>15</v>
      </c>
      <c r="I39" s="41"/>
      <c r="J39" s="28"/>
      <c r="K39" s="28">
        <v>1815</v>
      </c>
      <c r="L39" s="41" t="s">
        <v>314</v>
      </c>
      <c r="M39" s="28" t="s">
        <v>419</v>
      </c>
      <c r="N39" s="28" t="s">
        <v>299</v>
      </c>
      <c r="O39" s="41"/>
    </row>
    <row r="40" spans="1:15" ht="15.6" x14ac:dyDescent="0.3">
      <c r="A40" s="26" t="s">
        <v>360</v>
      </c>
      <c r="B40" s="41" t="s">
        <v>292</v>
      </c>
      <c r="C40" s="28" t="s">
        <v>619</v>
      </c>
      <c r="D40" s="41" t="s">
        <v>314</v>
      </c>
      <c r="E40" s="28" t="s">
        <v>419</v>
      </c>
      <c r="F40" s="28" t="s">
        <v>299</v>
      </c>
      <c r="G40" s="28" t="s">
        <v>315</v>
      </c>
      <c r="H40" s="28" t="s">
        <v>15</v>
      </c>
      <c r="I40" s="41"/>
      <c r="J40" s="28"/>
      <c r="K40" s="28">
        <v>1815</v>
      </c>
      <c r="L40" s="41" t="s">
        <v>314</v>
      </c>
      <c r="M40" s="28" t="s">
        <v>419</v>
      </c>
      <c r="N40" s="28" t="s">
        <v>299</v>
      </c>
      <c r="O40" s="41"/>
    </row>
    <row r="41" spans="1:15" ht="15.6" x14ac:dyDescent="0.3">
      <c r="A41" s="26" t="s">
        <v>361</v>
      </c>
      <c r="B41" s="41" t="s">
        <v>292</v>
      </c>
      <c r="C41" s="28" t="s">
        <v>619</v>
      </c>
      <c r="D41" s="41" t="s">
        <v>314</v>
      </c>
      <c r="E41" s="28" t="s">
        <v>419</v>
      </c>
      <c r="F41" s="28" t="s">
        <v>299</v>
      </c>
      <c r="G41" s="28" t="s">
        <v>315</v>
      </c>
      <c r="H41" s="28" t="s">
        <v>15</v>
      </c>
      <c r="I41" s="41" t="s">
        <v>22</v>
      </c>
      <c r="J41" s="28">
        <v>1801</v>
      </c>
      <c r="K41" s="28">
        <v>1815</v>
      </c>
      <c r="L41" s="41" t="s">
        <v>314</v>
      </c>
      <c r="M41" s="28" t="s">
        <v>419</v>
      </c>
      <c r="N41" s="28" t="s">
        <v>299</v>
      </c>
      <c r="O41" s="41" t="s">
        <v>362</v>
      </c>
    </row>
    <row r="42" spans="1:15" ht="15.6" x14ac:dyDescent="0.3">
      <c r="A42" s="26" t="s">
        <v>363</v>
      </c>
      <c r="B42" s="41" t="s">
        <v>292</v>
      </c>
      <c r="C42" s="28" t="s">
        <v>619</v>
      </c>
      <c r="D42" s="41" t="s">
        <v>314</v>
      </c>
      <c r="E42" s="28" t="s">
        <v>419</v>
      </c>
      <c r="F42" s="28" t="s">
        <v>299</v>
      </c>
      <c r="G42" s="28" t="s">
        <v>315</v>
      </c>
      <c r="H42" s="28" t="s">
        <v>15</v>
      </c>
      <c r="I42" s="41"/>
      <c r="J42" s="28"/>
      <c r="K42" s="28">
        <v>1815</v>
      </c>
      <c r="L42" s="41" t="s">
        <v>314</v>
      </c>
      <c r="M42" s="28" t="s">
        <v>419</v>
      </c>
      <c r="N42" s="28" t="s">
        <v>299</v>
      </c>
      <c r="O42" s="41"/>
    </row>
    <row r="43" spans="1:15" ht="15.6" x14ac:dyDescent="0.3">
      <c r="A43" s="26" t="s">
        <v>364</v>
      </c>
      <c r="B43" s="41" t="s">
        <v>292</v>
      </c>
      <c r="C43" s="28" t="s">
        <v>619</v>
      </c>
      <c r="D43" s="41" t="s">
        <v>314</v>
      </c>
      <c r="E43" s="28" t="s">
        <v>419</v>
      </c>
      <c r="F43" s="28" t="s">
        <v>299</v>
      </c>
      <c r="G43" s="28" t="s">
        <v>315</v>
      </c>
      <c r="H43" s="28" t="s">
        <v>15</v>
      </c>
      <c r="I43" s="41"/>
      <c r="J43" s="28"/>
      <c r="K43" s="28">
        <v>1815</v>
      </c>
      <c r="L43" s="41" t="s">
        <v>314</v>
      </c>
      <c r="M43" s="28" t="s">
        <v>419</v>
      </c>
      <c r="N43" s="28" t="s">
        <v>299</v>
      </c>
      <c r="O43" s="41"/>
    </row>
    <row r="44" spans="1:15" ht="15.6" x14ac:dyDescent="0.3">
      <c r="A44" s="26" t="s">
        <v>352</v>
      </c>
      <c r="B44" s="41" t="s">
        <v>353</v>
      </c>
      <c r="C44" s="28" t="s">
        <v>624</v>
      </c>
      <c r="D44" s="41" t="s">
        <v>314</v>
      </c>
      <c r="E44" s="28" t="s">
        <v>419</v>
      </c>
      <c r="F44" s="28" t="s">
        <v>299</v>
      </c>
      <c r="G44" s="28" t="s">
        <v>315</v>
      </c>
      <c r="H44" s="28" t="s">
        <v>15</v>
      </c>
      <c r="I44" s="41"/>
      <c r="J44" s="28"/>
      <c r="K44" s="28">
        <v>1815</v>
      </c>
      <c r="L44" s="41" t="s">
        <v>314</v>
      </c>
      <c r="M44" s="28" t="s">
        <v>419</v>
      </c>
      <c r="N44" s="28" t="s">
        <v>299</v>
      </c>
      <c r="O44" s="41"/>
    </row>
    <row r="45" spans="1:15" ht="15.6" x14ac:dyDescent="0.3">
      <c r="A45" s="26" t="s">
        <v>208</v>
      </c>
      <c r="B45" s="41" t="s">
        <v>353</v>
      </c>
      <c r="C45" s="28" t="s">
        <v>625</v>
      </c>
      <c r="D45" s="41" t="s">
        <v>314</v>
      </c>
      <c r="E45" s="28" t="s">
        <v>419</v>
      </c>
      <c r="F45" s="28" t="s">
        <v>299</v>
      </c>
      <c r="G45" s="28" t="s">
        <v>315</v>
      </c>
      <c r="H45" s="28" t="s">
        <v>15</v>
      </c>
      <c r="I45" s="41"/>
      <c r="J45" s="28"/>
      <c r="K45" s="28">
        <v>1815</v>
      </c>
      <c r="L45" s="41" t="s">
        <v>314</v>
      </c>
      <c r="M45" s="28" t="s">
        <v>419</v>
      </c>
      <c r="N45" s="28" t="s">
        <v>299</v>
      </c>
      <c r="O45" s="41"/>
    </row>
    <row r="46" spans="1:15" ht="15.6" x14ac:dyDescent="0.3">
      <c r="A46" s="26" t="s">
        <v>354</v>
      </c>
      <c r="B46" s="41" t="s">
        <v>353</v>
      </c>
      <c r="C46" s="28" t="s">
        <v>626</v>
      </c>
      <c r="D46" s="41" t="s">
        <v>314</v>
      </c>
      <c r="E46" s="28" t="s">
        <v>419</v>
      </c>
      <c r="F46" s="28" t="s">
        <v>299</v>
      </c>
      <c r="G46" s="28" t="s">
        <v>315</v>
      </c>
      <c r="H46" s="28" t="s">
        <v>15</v>
      </c>
      <c r="I46" s="41"/>
      <c r="J46" s="28"/>
      <c r="K46" s="28">
        <v>1815</v>
      </c>
      <c r="L46" s="41" t="s">
        <v>314</v>
      </c>
      <c r="M46" s="28" t="s">
        <v>419</v>
      </c>
      <c r="N46" s="28" t="s">
        <v>299</v>
      </c>
      <c r="O46" s="41"/>
    </row>
    <row r="47" spans="1:15" ht="15.6" x14ac:dyDescent="0.3">
      <c r="A47" s="26" t="s">
        <v>92</v>
      </c>
      <c r="B47" s="41" t="s">
        <v>365</v>
      </c>
      <c r="C47" s="28" t="s">
        <v>635</v>
      </c>
      <c r="D47" s="41" t="s">
        <v>314</v>
      </c>
      <c r="E47" s="28" t="s">
        <v>419</v>
      </c>
      <c r="F47" s="28" t="s">
        <v>299</v>
      </c>
      <c r="G47" s="28" t="s">
        <v>315</v>
      </c>
      <c r="H47" s="28" t="s">
        <v>39</v>
      </c>
      <c r="I47" s="41"/>
      <c r="J47" s="28"/>
      <c r="K47" s="28"/>
      <c r="L47" s="41"/>
      <c r="M47" s="28"/>
      <c r="N47" s="28" t="s">
        <v>39</v>
      </c>
      <c r="O47" s="41"/>
    </row>
    <row r="48" spans="1:15" ht="15.6" x14ac:dyDescent="0.3">
      <c r="A48" s="26" t="s">
        <v>341</v>
      </c>
      <c r="B48" s="41" t="s">
        <v>342</v>
      </c>
      <c r="C48" s="28" t="s">
        <v>636</v>
      </c>
      <c r="D48" s="41" t="s">
        <v>314</v>
      </c>
      <c r="E48" s="28" t="s">
        <v>419</v>
      </c>
      <c r="F48" s="28" t="s">
        <v>299</v>
      </c>
      <c r="G48" s="28" t="s">
        <v>315</v>
      </c>
      <c r="H48" s="28" t="s">
        <v>15</v>
      </c>
      <c r="I48" s="41"/>
      <c r="J48" s="28"/>
      <c r="K48" s="28">
        <v>1815</v>
      </c>
      <c r="L48" s="41" t="s">
        <v>314</v>
      </c>
      <c r="M48" s="28" t="s">
        <v>419</v>
      </c>
      <c r="N48" s="28" t="s">
        <v>299</v>
      </c>
      <c r="O48" s="41"/>
    </row>
    <row r="49" spans="1:15" ht="31.2" x14ac:dyDescent="0.3">
      <c r="A49" s="26" t="s">
        <v>369</v>
      </c>
      <c r="B49" s="41" t="s">
        <v>171</v>
      </c>
      <c r="C49" s="28" t="s">
        <v>649</v>
      </c>
      <c r="D49" s="41" t="s">
        <v>314</v>
      </c>
      <c r="E49" s="28" t="s">
        <v>419</v>
      </c>
      <c r="F49" s="28" t="s">
        <v>299</v>
      </c>
      <c r="G49" s="28" t="s">
        <v>315</v>
      </c>
      <c r="H49" s="28" t="s">
        <v>15</v>
      </c>
      <c r="I49" s="41"/>
      <c r="J49" s="28"/>
      <c r="K49" s="28">
        <v>1815</v>
      </c>
      <c r="L49" s="41" t="s">
        <v>314</v>
      </c>
      <c r="M49" s="28" t="s">
        <v>419</v>
      </c>
      <c r="N49" s="28" t="s">
        <v>299</v>
      </c>
      <c r="O49" s="41"/>
    </row>
    <row r="50" spans="1:15" ht="15.6" x14ac:dyDescent="0.3">
      <c r="A50" s="26" t="s">
        <v>648</v>
      </c>
      <c r="B50" s="41" t="s">
        <v>171</v>
      </c>
      <c r="C50" s="28" t="s">
        <v>650</v>
      </c>
      <c r="D50" s="41" t="s">
        <v>314</v>
      </c>
      <c r="E50" s="28" t="s">
        <v>419</v>
      </c>
      <c r="F50" s="28" t="s">
        <v>299</v>
      </c>
      <c r="G50" s="28" t="s">
        <v>315</v>
      </c>
      <c r="H50" s="28" t="s">
        <v>15</v>
      </c>
      <c r="I50" s="41"/>
      <c r="J50" s="28"/>
      <c r="K50" s="28">
        <v>1815</v>
      </c>
      <c r="L50" s="41" t="s">
        <v>314</v>
      </c>
      <c r="M50" s="28" t="s">
        <v>419</v>
      </c>
      <c r="N50" s="28" t="s">
        <v>299</v>
      </c>
      <c r="O50" s="41"/>
    </row>
    <row r="51" spans="1:15" ht="15.6" x14ac:dyDescent="0.3">
      <c r="A51" s="26" t="s">
        <v>370</v>
      </c>
      <c r="B51" s="41" t="s">
        <v>171</v>
      </c>
      <c r="C51" s="28" t="s">
        <v>651</v>
      </c>
      <c r="D51" s="41" t="s">
        <v>314</v>
      </c>
      <c r="E51" s="28" t="s">
        <v>419</v>
      </c>
      <c r="F51" s="28" t="s">
        <v>299</v>
      </c>
      <c r="G51" s="28" t="s">
        <v>315</v>
      </c>
      <c r="H51" s="28" t="s">
        <v>15</v>
      </c>
      <c r="I51" s="41" t="s">
        <v>172</v>
      </c>
      <c r="J51" s="28">
        <v>1801</v>
      </c>
      <c r="K51" s="28">
        <v>1815</v>
      </c>
      <c r="L51" s="41" t="s">
        <v>314</v>
      </c>
      <c r="M51" s="28" t="s">
        <v>419</v>
      </c>
      <c r="N51" s="28" t="s">
        <v>299</v>
      </c>
      <c r="O51" s="41" t="s">
        <v>371</v>
      </c>
    </row>
    <row r="52" spans="1:15" ht="15.6" x14ac:dyDescent="0.3">
      <c r="A52" s="26" t="s">
        <v>372</v>
      </c>
      <c r="B52" s="41" t="s">
        <v>171</v>
      </c>
      <c r="C52" s="28" t="s">
        <v>652</v>
      </c>
      <c r="D52" s="41" t="s">
        <v>314</v>
      </c>
      <c r="E52" s="28" t="s">
        <v>419</v>
      </c>
      <c r="F52" s="28" t="s">
        <v>299</v>
      </c>
      <c r="G52" s="28" t="s">
        <v>315</v>
      </c>
      <c r="H52" s="28" t="s">
        <v>15</v>
      </c>
      <c r="I52" s="41"/>
      <c r="J52" s="28"/>
      <c r="K52" s="28">
        <v>1815</v>
      </c>
      <c r="L52" s="41" t="s">
        <v>314</v>
      </c>
      <c r="M52" s="28" t="s">
        <v>419</v>
      </c>
      <c r="N52" s="28" t="s">
        <v>299</v>
      </c>
      <c r="O52" s="41"/>
    </row>
    <row r="53" spans="1:15" ht="15.6" x14ac:dyDescent="0.3">
      <c r="A53" s="26" t="s">
        <v>336</v>
      </c>
      <c r="B53" s="41" t="s">
        <v>278</v>
      </c>
      <c r="C53" s="28" t="s">
        <v>657</v>
      </c>
      <c r="D53" s="41" t="s">
        <v>314</v>
      </c>
      <c r="E53" s="28" t="s">
        <v>419</v>
      </c>
      <c r="F53" s="28" t="s">
        <v>299</v>
      </c>
      <c r="G53" s="28" t="s">
        <v>315</v>
      </c>
      <c r="H53" s="28" t="s">
        <v>39</v>
      </c>
      <c r="I53" s="41"/>
      <c r="J53" s="28"/>
      <c r="K53" s="28"/>
      <c r="L53" s="41"/>
      <c r="M53" s="28"/>
      <c r="N53" s="28" t="s">
        <v>39</v>
      </c>
      <c r="O53" s="41"/>
    </row>
  </sheetData>
  <autoFilter ref="A3:O3" xr:uid="{00000000-0009-0000-0000-00000E000000}"/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B9"/>
  <sheetViews>
    <sheetView workbookViewId="0">
      <selection activeCell="D15" sqref="D15"/>
    </sheetView>
  </sheetViews>
  <sheetFormatPr defaultRowHeight="14.4" x14ac:dyDescent="0.3"/>
  <cols>
    <col min="1" max="1" width="28.44140625" customWidth="1"/>
    <col min="2" max="2" width="20.77734375" customWidth="1"/>
  </cols>
  <sheetData>
    <row r="1" spans="1:2" x14ac:dyDescent="0.3">
      <c r="A1" s="47" t="s">
        <v>679</v>
      </c>
      <c r="B1" s="47"/>
    </row>
    <row r="3" spans="1:2" x14ac:dyDescent="0.3">
      <c r="A3" s="8" t="s">
        <v>1</v>
      </c>
      <c r="B3" s="10" t="s">
        <v>667</v>
      </c>
    </row>
    <row r="4" spans="1:2" x14ac:dyDescent="0.3">
      <c r="A4" s="9" t="s">
        <v>366</v>
      </c>
      <c r="B4" s="11">
        <v>3</v>
      </c>
    </row>
    <row r="5" spans="1:2" x14ac:dyDescent="0.3">
      <c r="A5" s="9" t="s">
        <v>83</v>
      </c>
      <c r="B5" s="11">
        <v>4</v>
      </c>
    </row>
    <row r="6" spans="1:2" x14ac:dyDescent="0.3">
      <c r="A6" s="9" t="s">
        <v>292</v>
      </c>
      <c r="B6" s="11">
        <v>8</v>
      </c>
    </row>
    <row r="7" spans="1:2" x14ac:dyDescent="0.3">
      <c r="A7" s="9" t="s">
        <v>353</v>
      </c>
      <c r="B7" s="11">
        <v>3</v>
      </c>
    </row>
    <row r="8" spans="1:2" x14ac:dyDescent="0.3">
      <c r="A8" s="9" t="s">
        <v>171</v>
      </c>
      <c r="B8" s="11">
        <v>4</v>
      </c>
    </row>
    <row r="9" spans="1:2" x14ac:dyDescent="0.3">
      <c r="A9" s="9" t="s">
        <v>422</v>
      </c>
      <c r="B9" s="11">
        <v>22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21"/>
  <sheetViews>
    <sheetView workbookViewId="0">
      <selection activeCell="G23" sqref="G23"/>
    </sheetView>
  </sheetViews>
  <sheetFormatPr defaultRowHeight="14.4" x14ac:dyDescent="0.3"/>
  <cols>
    <col min="1" max="1" width="14.21875" customWidth="1"/>
    <col min="2" max="2" width="11.6640625" customWidth="1"/>
  </cols>
  <sheetData>
    <row r="1" spans="1:2" x14ac:dyDescent="0.3">
      <c r="A1" s="47" t="s">
        <v>666</v>
      </c>
      <c r="B1" s="47"/>
    </row>
    <row r="3" spans="1:2" x14ac:dyDescent="0.3">
      <c r="A3" s="8" t="s">
        <v>3</v>
      </c>
      <c r="B3" s="10" t="s">
        <v>667</v>
      </c>
    </row>
    <row r="4" spans="1:2" x14ac:dyDescent="0.3">
      <c r="A4" s="9" t="s">
        <v>390</v>
      </c>
      <c r="B4" s="11">
        <v>1</v>
      </c>
    </row>
    <row r="5" spans="1:2" x14ac:dyDescent="0.3">
      <c r="A5" s="9" t="s">
        <v>61</v>
      </c>
      <c r="B5" s="11">
        <v>2</v>
      </c>
    </row>
    <row r="6" spans="1:2" x14ac:dyDescent="0.3">
      <c r="A6" s="9" t="s">
        <v>374</v>
      </c>
      <c r="B6" s="11">
        <v>1</v>
      </c>
    </row>
    <row r="7" spans="1:2" x14ac:dyDescent="0.3">
      <c r="A7" s="9" t="s">
        <v>125</v>
      </c>
      <c r="B7" s="11">
        <v>1</v>
      </c>
    </row>
    <row r="8" spans="1:2" x14ac:dyDescent="0.3">
      <c r="A8" s="9" t="s">
        <v>402</v>
      </c>
      <c r="B8" s="11">
        <v>1</v>
      </c>
    </row>
    <row r="9" spans="1:2" x14ac:dyDescent="0.3">
      <c r="A9" s="30" t="s">
        <v>299</v>
      </c>
      <c r="B9" s="31">
        <v>69</v>
      </c>
    </row>
    <row r="10" spans="1:2" x14ac:dyDescent="0.3">
      <c r="A10" s="9" t="s">
        <v>36</v>
      </c>
      <c r="B10" s="11">
        <v>8</v>
      </c>
    </row>
    <row r="11" spans="1:2" x14ac:dyDescent="0.3">
      <c r="A11" s="9" t="s">
        <v>55</v>
      </c>
      <c r="B11" s="11">
        <v>1</v>
      </c>
    </row>
    <row r="12" spans="1:2" x14ac:dyDescent="0.3">
      <c r="A12" s="9" t="s">
        <v>407</v>
      </c>
      <c r="B12" s="11">
        <v>1</v>
      </c>
    </row>
    <row r="13" spans="1:2" x14ac:dyDescent="0.3">
      <c r="A13" s="30" t="s">
        <v>137</v>
      </c>
      <c r="B13" s="31">
        <v>51</v>
      </c>
    </row>
    <row r="14" spans="1:2" x14ac:dyDescent="0.3">
      <c r="A14" s="30" t="s">
        <v>225</v>
      </c>
      <c r="B14" s="31">
        <v>41</v>
      </c>
    </row>
    <row r="15" spans="1:2" x14ac:dyDescent="0.3">
      <c r="A15" s="9" t="s">
        <v>285</v>
      </c>
      <c r="B15" s="11">
        <v>2</v>
      </c>
    </row>
    <row r="16" spans="1:2" x14ac:dyDescent="0.3">
      <c r="A16" s="9" t="s">
        <v>112</v>
      </c>
      <c r="B16" s="11">
        <v>8</v>
      </c>
    </row>
    <row r="17" spans="1:2" x14ac:dyDescent="0.3">
      <c r="A17" s="9" t="s">
        <v>411</v>
      </c>
      <c r="B17" s="11">
        <v>1</v>
      </c>
    </row>
    <row r="18" spans="1:2" x14ac:dyDescent="0.3">
      <c r="A18" s="9" t="s">
        <v>29</v>
      </c>
      <c r="B18" s="11">
        <v>6</v>
      </c>
    </row>
    <row r="19" spans="1:2" x14ac:dyDescent="0.3">
      <c r="A19" s="9" t="s">
        <v>52</v>
      </c>
      <c r="B19" s="11">
        <v>1</v>
      </c>
    </row>
    <row r="20" spans="1:2" x14ac:dyDescent="0.3">
      <c r="A20" s="9" t="s">
        <v>13</v>
      </c>
      <c r="B20" s="11">
        <v>15</v>
      </c>
    </row>
    <row r="21" spans="1:2" x14ac:dyDescent="0.3">
      <c r="A21" s="29" t="s">
        <v>422</v>
      </c>
      <c r="B21" s="17">
        <v>210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115"/>
  <sheetViews>
    <sheetView zoomScale="85" zoomScaleNormal="85" workbookViewId="0">
      <selection activeCell="F35" sqref="F35"/>
    </sheetView>
  </sheetViews>
  <sheetFormatPr defaultRowHeight="14.4" x14ac:dyDescent="0.3"/>
  <cols>
    <col min="1" max="1" width="35.109375" bestFit="1" customWidth="1"/>
    <col min="2" max="2" width="14" customWidth="1"/>
    <col min="6" max="6" width="26.21875" customWidth="1"/>
    <col min="7" max="7" width="15" customWidth="1"/>
  </cols>
  <sheetData>
    <row r="1" spans="1:7" x14ac:dyDescent="0.3">
      <c r="A1" s="48" t="s">
        <v>668</v>
      </c>
      <c r="B1" s="49"/>
      <c r="F1" s="48" t="s">
        <v>669</v>
      </c>
      <c r="G1" s="49"/>
    </row>
    <row r="3" spans="1:7" x14ac:dyDescent="0.3">
      <c r="A3" s="18" t="s">
        <v>1</v>
      </c>
      <c r="B3" s="16" t="s">
        <v>667</v>
      </c>
      <c r="F3" s="18" t="s">
        <v>1</v>
      </c>
      <c r="G3" s="16" t="s">
        <v>667</v>
      </c>
    </row>
    <row r="4" spans="1:7" x14ac:dyDescent="0.3">
      <c r="A4" s="9" t="s">
        <v>11</v>
      </c>
      <c r="B4" s="11">
        <v>8</v>
      </c>
      <c r="F4" s="9" t="s">
        <v>424</v>
      </c>
      <c r="G4" s="11">
        <v>8</v>
      </c>
    </row>
    <row r="5" spans="1:7" x14ac:dyDescent="0.3">
      <c r="A5" s="9" t="s">
        <v>394</v>
      </c>
      <c r="B5" s="11">
        <v>1</v>
      </c>
      <c r="F5" s="9" t="s">
        <v>425</v>
      </c>
      <c r="G5" s="11">
        <v>7</v>
      </c>
    </row>
    <row r="6" spans="1:7" x14ac:dyDescent="0.3">
      <c r="A6" s="9" t="s">
        <v>441</v>
      </c>
      <c r="B6" s="11">
        <v>1</v>
      </c>
      <c r="F6" s="9" t="s">
        <v>426</v>
      </c>
      <c r="G6" s="11">
        <v>4</v>
      </c>
    </row>
    <row r="7" spans="1:7" x14ac:dyDescent="0.3">
      <c r="A7" s="9" t="s">
        <v>319</v>
      </c>
      <c r="B7" s="11">
        <v>2</v>
      </c>
      <c r="F7" s="9" t="s">
        <v>427</v>
      </c>
      <c r="G7" s="11">
        <v>5</v>
      </c>
    </row>
    <row r="8" spans="1:7" x14ac:dyDescent="0.3">
      <c r="A8" s="9" t="s">
        <v>366</v>
      </c>
      <c r="B8" s="11">
        <v>3</v>
      </c>
      <c r="F8" s="9" t="s">
        <v>428</v>
      </c>
      <c r="G8" s="11">
        <v>8</v>
      </c>
    </row>
    <row r="9" spans="1:7" x14ac:dyDescent="0.3">
      <c r="A9" s="9" t="s">
        <v>163</v>
      </c>
      <c r="B9" s="11">
        <v>1</v>
      </c>
      <c r="F9" s="30" t="s">
        <v>429</v>
      </c>
      <c r="G9" s="31">
        <v>16</v>
      </c>
    </row>
    <row r="10" spans="1:7" x14ac:dyDescent="0.3">
      <c r="A10" s="9" t="s">
        <v>230</v>
      </c>
      <c r="B10" s="11">
        <v>3</v>
      </c>
      <c r="F10" s="9" t="s">
        <v>430</v>
      </c>
      <c r="G10" s="11">
        <v>8</v>
      </c>
    </row>
    <row r="11" spans="1:7" x14ac:dyDescent="0.3">
      <c r="A11" s="9" t="s">
        <v>32</v>
      </c>
      <c r="B11" s="11">
        <v>3</v>
      </c>
      <c r="F11" s="9" t="s">
        <v>431</v>
      </c>
      <c r="G11" s="11">
        <v>4</v>
      </c>
    </row>
    <row r="12" spans="1:7" x14ac:dyDescent="0.3">
      <c r="A12" s="9" t="s">
        <v>379</v>
      </c>
      <c r="B12" s="11">
        <v>1</v>
      </c>
      <c r="F12" s="30" t="s">
        <v>432</v>
      </c>
      <c r="G12" s="31">
        <v>9</v>
      </c>
    </row>
    <row r="13" spans="1:7" x14ac:dyDescent="0.3">
      <c r="A13" s="9" t="s">
        <v>34</v>
      </c>
      <c r="B13" s="11">
        <v>1</v>
      </c>
      <c r="F13" s="9" t="s">
        <v>433</v>
      </c>
      <c r="G13" s="11">
        <v>4</v>
      </c>
    </row>
    <row r="14" spans="1:7" x14ac:dyDescent="0.3">
      <c r="A14" s="9" t="s">
        <v>455</v>
      </c>
      <c r="B14" s="11">
        <v>1</v>
      </c>
      <c r="F14" s="9" t="s">
        <v>434</v>
      </c>
      <c r="G14" s="11">
        <v>5</v>
      </c>
    </row>
    <row r="15" spans="1:7" x14ac:dyDescent="0.3">
      <c r="A15" s="9" t="s">
        <v>329</v>
      </c>
      <c r="B15" s="11">
        <v>2</v>
      </c>
      <c r="F15" s="29" t="s">
        <v>422</v>
      </c>
      <c r="G15" s="17">
        <v>78</v>
      </c>
    </row>
    <row r="16" spans="1:7" x14ac:dyDescent="0.3">
      <c r="A16" s="9" t="s">
        <v>333</v>
      </c>
      <c r="B16" s="11">
        <v>1</v>
      </c>
    </row>
    <row r="17" spans="1:2" x14ac:dyDescent="0.3">
      <c r="A17" s="9" t="s">
        <v>462</v>
      </c>
      <c r="B17" s="11">
        <v>1</v>
      </c>
    </row>
    <row r="18" spans="1:2" x14ac:dyDescent="0.3">
      <c r="A18" s="9" t="s">
        <v>304</v>
      </c>
      <c r="B18" s="11">
        <v>1</v>
      </c>
    </row>
    <row r="19" spans="1:2" x14ac:dyDescent="0.3">
      <c r="A19" s="9" t="s">
        <v>43</v>
      </c>
      <c r="B19" s="11">
        <v>1</v>
      </c>
    </row>
    <row r="20" spans="1:2" x14ac:dyDescent="0.3">
      <c r="A20" s="9" t="s">
        <v>306</v>
      </c>
      <c r="B20" s="11">
        <v>1</v>
      </c>
    </row>
    <row r="21" spans="1:2" x14ac:dyDescent="0.3">
      <c r="A21" s="9" t="s">
        <v>335</v>
      </c>
      <c r="B21" s="11">
        <v>1</v>
      </c>
    </row>
    <row r="22" spans="1:2" x14ac:dyDescent="0.3">
      <c r="A22" s="9" t="s">
        <v>195</v>
      </c>
      <c r="B22" s="11">
        <v>1</v>
      </c>
    </row>
    <row r="23" spans="1:2" x14ac:dyDescent="0.3">
      <c r="A23" s="9" t="s">
        <v>48</v>
      </c>
      <c r="B23" s="11">
        <v>1</v>
      </c>
    </row>
    <row r="24" spans="1:2" x14ac:dyDescent="0.3">
      <c r="A24" s="9" t="s">
        <v>178</v>
      </c>
      <c r="B24" s="11">
        <v>2</v>
      </c>
    </row>
    <row r="25" spans="1:2" x14ac:dyDescent="0.3">
      <c r="A25" s="9" t="s">
        <v>281</v>
      </c>
      <c r="B25" s="11">
        <v>1</v>
      </c>
    </row>
    <row r="26" spans="1:2" x14ac:dyDescent="0.3">
      <c r="A26" s="9" t="s">
        <v>49</v>
      </c>
      <c r="B26" s="11">
        <v>7</v>
      </c>
    </row>
    <row r="27" spans="1:2" x14ac:dyDescent="0.3">
      <c r="A27" s="9" t="s">
        <v>198</v>
      </c>
      <c r="B27" s="11">
        <v>4</v>
      </c>
    </row>
    <row r="28" spans="1:2" x14ac:dyDescent="0.3">
      <c r="A28" s="9" t="s">
        <v>54</v>
      </c>
      <c r="B28" s="11">
        <v>3</v>
      </c>
    </row>
    <row r="29" spans="1:2" x14ac:dyDescent="0.3">
      <c r="A29" s="9" t="s">
        <v>57</v>
      </c>
      <c r="B29" s="11">
        <v>1</v>
      </c>
    </row>
    <row r="30" spans="1:2" x14ac:dyDescent="0.3">
      <c r="A30" s="9" t="s">
        <v>215</v>
      </c>
      <c r="B30" s="11">
        <v>1</v>
      </c>
    </row>
    <row r="31" spans="1:2" x14ac:dyDescent="0.3">
      <c r="A31" s="9" t="s">
        <v>116</v>
      </c>
      <c r="B31" s="11">
        <v>1</v>
      </c>
    </row>
    <row r="32" spans="1:2" x14ac:dyDescent="0.3">
      <c r="A32" s="9" t="s">
        <v>271</v>
      </c>
      <c r="B32" s="11">
        <v>5</v>
      </c>
    </row>
    <row r="33" spans="1:2" x14ac:dyDescent="0.3">
      <c r="A33" s="9" t="s">
        <v>386</v>
      </c>
      <c r="B33" s="11">
        <v>1</v>
      </c>
    </row>
    <row r="34" spans="1:2" x14ac:dyDescent="0.3">
      <c r="A34" s="9" t="s">
        <v>339</v>
      </c>
      <c r="B34" s="11">
        <v>2</v>
      </c>
    </row>
    <row r="35" spans="1:2" x14ac:dyDescent="0.3">
      <c r="A35" s="9" t="s">
        <v>502</v>
      </c>
      <c r="B35" s="11">
        <v>1</v>
      </c>
    </row>
    <row r="36" spans="1:2" x14ac:dyDescent="0.3">
      <c r="A36" s="9" t="s">
        <v>60</v>
      </c>
      <c r="B36" s="11">
        <v>1</v>
      </c>
    </row>
    <row r="37" spans="1:2" x14ac:dyDescent="0.3">
      <c r="A37" s="9" t="s">
        <v>268</v>
      </c>
      <c r="B37" s="11">
        <v>1</v>
      </c>
    </row>
    <row r="38" spans="1:2" x14ac:dyDescent="0.3">
      <c r="A38" s="9" t="s">
        <v>400</v>
      </c>
      <c r="B38" s="11">
        <v>1</v>
      </c>
    </row>
    <row r="39" spans="1:2" x14ac:dyDescent="0.3">
      <c r="A39" s="9" t="s">
        <v>507</v>
      </c>
      <c r="B39" s="11">
        <v>2</v>
      </c>
    </row>
    <row r="40" spans="1:2" x14ac:dyDescent="0.3">
      <c r="A40" s="9" t="s">
        <v>392</v>
      </c>
      <c r="B40" s="11">
        <v>2</v>
      </c>
    </row>
    <row r="41" spans="1:2" x14ac:dyDescent="0.3">
      <c r="A41" s="9" t="s">
        <v>376</v>
      </c>
      <c r="B41" s="11">
        <v>1</v>
      </c>
    </row>
    <row r="42" spans="1:2" x14ac:dyDescent="0.3">
      <c r="A42" s="9" t="s">
        <v>103</v>
      </c>
      <c r="B42" s="11">
        <v>2</v>
      </c>
    </row>
    <row r="43" spans="1:2" x14ac:dyDescent="0.3">
      <c r="A43" s="9" t="s">
        <v>202</v>
      </c>
      <c r="B43" s="11">
        <v>1</v>
      </c>
    </row>
    <row r="44" spans="1:2" x14ac:dyDescent="0.3">
      <c r="A44" s="9" t="s">
        <v>397</v>
      </c>
      <c r="B44" s="11">
        <v>1</v>
      </c>
    </row>
    <row r="45" spans="1:2" x14ac:dyDescent="0.3">
      <c r="A45" s="9" t="s">
        <v>399</v>
      </c>
      <c r="B45" s="11">
        <v>1</v>
      </c>
    </row>
    <row r="46" spans="1:2" x14ac:dyDescent="0.3">
      <c r="A46" s="9" t="s">
        <v>383</v>
      </c>
      <c r="B46" s="11">
        <v>1</v>
      </c>
    </row>
    <row r="47" spans="1:2" x14ac:dyDescent="0.3">
      <c r="A47" s="9" t="s">
        <v>174</v>
      </c>
      <c r="B47" s="11">
        <v>1</v>
      </c>
    </row>
    <row r="48" spans="1:2" x14ac:dyDescent="0.3">
      <c r="A48" s="9" t="s">
        <v>322</v>
      </c>
      <c r="B48" s="11">
        <v>2</v>
      </c>
    </row>
    <row r="49" spans="1:2" x14ac:dyDescent="0.3">
      <c r="A49" s="9" t="s">
        <v>118</v>
      </c>
      <c r="B49" s="11">
        <v>1</v>
      </c>
    </row>
    <row r="50" spans="1:2" x14ac:dyDescent="0.3">
      <c r="A50" s="9" t="s">
        <v>344</v>
      </c>
      <c r="B50" s="11">
        <v>1</v>
      </c>
    </row>
    <row r="51" spans="1:2" x14ac:dyDescent="0.3">
      <c r="A51" s="9" t="s">
        <v>526</v>
      </c>
      <c r="B51" s="11">
        <v>1</v>
      </c>
    </row>
    <row r="52" spans="1:2" x14ac:dyDescent="0.3">
      <c r="A52" s="9" t="s">
        <v>527</v>
      </c>
      <c r="B52" s="11">
        <v>2</v>
      </c>
    </row>
    <row r="53" spans="1:2" x14ac:dyDescent="0.3">
      <c r="A53" s="9" t="s">
        <v>529</v>
      </c>
      <c r="B53" s="11">
        <v>1</v>
      </c>
    </row>
    <row r="54" spans="1:2" x14ac:dyDescent="0.3">
      <c r="A54" s="9" t="s">
        <v>530</v>
      </c>
      <c r="B54" s="11">
        <v>1</v>
      </c>
    </row>
    <row r="55" spans="1:2" x14ac:dyDescent="0.3">
      <c r="A55" s="9" t="s">
        <v>83</v>
      </c>
      <c r="B55" s="11">
        <v>8</v>
      </c>
    </row>
    <row r="56" spans="1:2" x14ac:dyDescent="0.3">
      <c r="A56" s="9" t="s">
        <v>545</v>
      </c>
      <c r="B56" s="11">
        <v>1</v>
      </c>
    </row>
    <row r="57" spans="1:2" x14ac:dyDescent="0.3">
      <c r="A57" s="9" t="s">
        <v>121</v>
      </c>
      <c r="B57" s="11">
        <v>1</v>
      </c>
    </row>
    <row r="58" spans="1:2" x14ac:dyDescent="0.3">
      <c r="A58" s="9" t="s">
        <v>136</v>
      </c>
      <c r="B58" s="11">
        <v>16</v>
      </c>
    </row>
    <row r="59" spans="1:2" x14ac:dyDescent="0.3">
      <c r="A59" s="9" t="s">
        <v>88</v>
      </c>
      <c r="B59" s="11">
        <v>8</v>
      </c>
    </row>
    <row r="60" spans="1:2" x14ac:dyDescent="0.3">
      <c r="A60" s="9" t="s">
        <v>70</v>
      </c>
      <c r="B60" s="11">
        <v>1</v>
      </c>
    </row>
    <row r="61" spans="1:2" x14ac:dyDescent="0.3">
      <c r="A61" s="9" t="s">
        <v>573</v>
      </c>
      <c r="B61" s="11">
        <v>1</v>
      </c>
    </row>
    <row r="62" spans="1:2" x14ac:dyDescent="0.3">
      <c r="A62" s="9" t="s">
        <v>302</v>
      </c>
      <c r="B62" s="11">
        <v>1</v>
      </c>
    </row>
    <row r="63" spans="1:2" x14ac:dyDescent="0.3">
      <c r="A63" s="9" t="s">
        <v>249</v>
      </c>
      <c r="B63" s="11">
        <v>3</v>
      </c>
    </row>
    <row r="64" spans="1:2" x14ac:dyDescent="0.3">
      <c r="A64" s="9" t="s">
        <v>41</v>
      </c>
      <c r="B64" s="11">
        <v>1</v>
      </c>
    </row>
    <row r="65" spans="1:2" x14ac:dyDescent="0.3">
      <c r="A65" s="9" t="s">
        <v>67</v>
      </c>
      <c r="B65" s="11">
        <v>1</v>
      </c>
    </row>
    <row r="66" spans="1:2" x14ac:dyDescent="0.3">
      <c r="A66" s="9" t="s">
        <v>243</v>
      </c>
      <c r="B66" s="11">
        <v>2</v>
      </c>
    </row>
    <row r="67" spans="1:2" x14ac:dyDescent="0.3">
      <c r="A67" s="9" t="s">
        <v>580</v>
      </c>
      <c r="B67" s="11">
        <v>1</v>
      </c>
    </row>
    <row r="68" spans="1:2" x14ac:dyDescent="0.3">
      <c r="A68" s="9" t="s">
        <v>581</v>
      </c>
      <c r="B68" s="11">
        <v>2</v>
      </c>
    </row>
    <row r="69" spans="1:2" x14ac:dyDescent="0.3">
      <c r="A69" s="9" t="s">
        <v>582</v>
      </c>
      <c r="B69" s="11">
        <v>1</v>
      </c>
    </row>
    <row r="70" spans="1:2" x14ac:dyDescent="0.3">
      <c r="A70" s="9" t="s">
        <v>583</v>
      </c>
      <c r="B70" s="11">
        <v>1</v>
      </c>
    </row>
    <row r="71" spans="1:2" x14ac:dyDescent="0.3">
      <c r="A71" s="9" t="s">
        <v>123</v>
      </c>
      <c r="B71" s="11">
        <v>1</v>
      </c>
    </row>
    <row r="72" spans="1:2" x14ac:dyDescent="0.3">
      <c r="A72" s="9" t="s">
        <v>72</v>
      </c>
      <c r="B72" s="11">
        <v>2</v>
      </c>
    </row>
    <row r="73" spans="1:2" x14ac:dyDescent="0.3">
      <c r="A73" s="9" t="s">
        <v>254</v>
      </c>
      <c r="B73" s="11">
        <v>1</v>
      </c>
    </row>
    <row r="74" spans="1:2" x14ac:dyDescent="0.3">
      <c r="A74" s="9" t="s">
        <v>235</v>
      </c>
      <c r="B74" s="11">
        <v>4</v>
      </c>
    </row>
    <row r="75" spans="1:2" x14ac:dyDescent="0.3">
      <c r="A75" s="9" t="s">
        <v>223</v>
      </c>
      <c r="B75" s="11">
        <v>3</v>
      </c>
    </row>
    <row r="76" spans="1:2" x14ac:dyDescent="0.3">
      <c r="A76" s="9" t="s">
        <v>348</v>
      </c>
      <c r="B76" s="11">
        <v>2</v>
      </c>
    </row>
    <row r="77" spans="1:2" x14ac:dyDescent="0.3">
      <c r="A77" s="9" t="s">
        <v>602</v>
      </c>
      <c r="B77" s="11">
        <v>1</v>
      </c>
    </row>
    <row r="78" spans="1:2" x14ac:dyDescent="0.3">
      <c r="A78" s="9" t="s">
        <v>288</v>
      </c>
      <c r="B78" s="11">
        <v>1</v>
      </c>
    </row>
    <row r="79" spans="1:2" x14ac:dyDescent="0.3">
      <c r="A79" s="9" t="s">
        <v>607</v>
      </c>
      <c r="B79" s="11">
        <v>2</v>
      </c>
    </row>
    <row r="80" spans="1:2" x14ac:dyDescent="0.3">
      <c r="A80" s="9" t="s">
        <v>346</v>
      </c>
      <c r="B80" s="11">
        <v>1</v>
      </c>
    </row>
    <row r="81" spans="1:2" x14ac:dyDescent="0.3">
      <c r="A81" s="9" t="s">
        <v>368</v>
      </c>
      <c r="B81" s="11">
        <v>1</v>
      </c>
    </row>
    <row r="82" spans="1:2" x14ac:dyDescent="0.3">
      <c r="A82" s="9" t="s">
        <v>413</v>
      </c>
      <c r="B82" s="11">
        <v>1</v>
      </c>
    </row>
    <row r="83" spans="1:2" x14ac:dyDescent="0.3">
      <c r="A83" s="9" t="s">
        <v>377</v>
      </c>
      <c r="B83" s="11">
        <v>1</v>
      </c>
    </row>
    <row r="84" spans="1:2" x14ac:dyDescent="0.3">
      <c r="A84" s="9" t="s">
        <v>415</v>
      </c>
      <c r="B84" s="11">
        <v>1</v>
      </c>
    </row>
    <row r="85" spans="1:2" x14ac:dyDescent="0.3">
      <c r="A85" s="9" t="s">
        <v>308</v>
      </c>
      <c r="B85" s="11">
        <v>1</v>
      </c>
    </row>
    <row r="86" spans="1:2" x14ac:dyDescent="0.3">
      <c r="A86" s="9" t="s">
        <v>147</v>
      </c>
      <c r="B86" s="11">
        <v>2</v>
      </c>
    </row>
    <row r="87" spans="1:2" x14ac:dyDescent="0.3">
      <c r="A87" s="9" t="s">
        <v>258</v>
      </c>
      <c r="B87" s="11">
        <v>1</v>
      </c>
    </row>
    <row r="88" spans="1:2" x14ac:dyDescent="0.3">
      <c r="A88" s="9" t="s">
        <v>292</v>
      </c>
      <c r="B88" s="11">
        <v>9</v>
      </c>
    </row>
    <row r="89" spans="1:2" x14ac:dyDescent="0.3">
      <c r="A89" s="9" t="s">
        <v>261</v>
      </c>
      <c r="B89" s="11">
        <v>2</v>
      </c>
    </row>
    <row r="90" spans="1:2" x14ac:dyDescent="0.3">
      <c r="A90" s="9" t="s">
        <v>620</v>
      </c>
      <c r="B90" s="11">
        <v>1</v>
      </c>
    </row>
    <row r="91" spans="1:2" x14ac:dyDescent="0.3">
      <c r="A91" s="9" t="s">
        <v>265</v>
      </c>
      <c r="B91" s="11">
        <v>1</v>
      </c>
    </row>
    <row r="92" spans="1:2" x14ac:dyDescent="0.3">
      <c r="A92" s="9" t="s">
        <v>353</v>
      </c>
      <c r="B92" s="11">
        <v>3</v>
      </c>
    </row>
    <row r="93" spans="1:2" x14ac:dyDescent="0.3">
      <c r="A93" s="9" t="s">
        <v>382</v>
      </c>
      <c r="B93" s="11">
        <v>1</v>
      </c>
    </row>
    <row r="94" spans="1:2" x14ac:dyDescent="0.3">
      <c r="A94" s="9" t="s">
        <v>403</v>
      </c>
      <c r="B94" s="11">
        <v>1</v>
      </c>
    </row>
    <row r="95" spans="1:2" x14ac:dyDescent="0.3">
      <c r="A95" s="9" t="s">
        <v>95</v>
      </c>
      <c r="B95" s="11">
        <v>1</v>
      </c>
    </row>
    <row r="96" spans="1:2" x14ac:dyDescent="0.3">
      <c r="A96" s="9" t="s">
        <v>295</v>
      </c>
      <c r="B96" s="11">
        <v>1</v>
      </c>
    </row>
    <row r="97" spans="1:2" x14ac:dyDescent="0.3">
      <c r="A97" s="9" t="s">
        <v>182</v>
      </c>
      <c r="B97" s="11">
        <v>1</v>
      </c>
    </row>
    <row r="98" spans="1:2" x14ac:dyDescent="0.3">
      <c r="A98" s="9" t="s">
        <v>632</v>
      </c>
      <c r="B98" s="11">
        <v>1</v>
      </c>
    </row>
    <row r="99" spans="1:2" x14ac:dyDescent="0.3">
      <c r="A99" s="9" t="s">
        <v>205</v>
      </c>
      <c r="B99" s="11">
        <v>1</v>
      </c>
    </row>
    <row r="100" spans="1:2" x14ac:dyDescent="0.3">
      <c r="A100" s="9" t="s">
        <v>365</v>
      </c>
      <c r="B100" s="11">
        <v>1</v>
      </c>
    </row>
    <row r="101" spans="1:2" x14ac:dyDescent="0.3">
      <c r="A101" s="9" t="s">
        <v>342</v>
      </c>
      <c r="B101" s="11">
        <v>1</v>
      </c>
    </row>
    <row r="102" spans="1:2" x14ac:dyDescent="0.3">
      <c r="A102" s="9" t="s">
        <v>310</v>
      </c>
      <c r="B102" s="11">
        <v>1</v>
      </c>
    </row>
    <row r="103" spans="1:2" x14ac:dyDescent="0.3">
      <c r="A103" s="9" t="s">
        <v>110</v>
      </c>
      <c r="B103" s="11">
        <v>1</v>
      </c>
    </row>
    <row r="104" spans="1:2" x14ac:dyDescent="0.3">
      <c r="A104" s="9" t="s">
        <v>149</v>
      </c>
      <c r="B104" s="11">
        <v>4</v>
      </c>
    </row>
    <row r="105" spans="1:2" x14ac:dyDescent="0.3">
      <c r="A105" s="9" t="s">
        <v>98</v>
      </c>
      <c r="B105" s="11">
        <v>1</v>
      </c>
    </row>
    <row r="106" spans="1:2" x14ac:dyDescent="0.3">
      <c r="A106" s="9" t="s">
        <v>129</v>
      </c>
      <c r="B106" s="11">
        <v>1</v>
      </c>
    </row>
    <row r="107" spans="1:2" x14ac:dyDescent="0.3">
      <c r="A107" s="9" t="s">
        <v>167</v>
      </c>
      <c r="B107" s="11">
        <v>2</v>
      </c>
    </row>
    <row r="108" spans="1:2" x14ac:dyDescent="0.3">
      <c r="A108" s="9" t="s">
        <v>171</v>
      </c>
      <c r="B108" s="11">
        <v>5</v>
      </c>
    </row>
    <row r="109" spans="1:2" x14ac:dyDescent="0.3">
      <c r="A109" s="9" t="s">
        <v>105</v>
      </c>
      <c r="B109" s="11">
        <v>1</v>
      </c>
    </row>
    <row r="110" spans="1:2" x14ac:dyDescent="0.3">
      <c r="A110" s="9" t="s">
        <v>108</v>
      </c>
      <c r="B110" s="11">
        <v>1</v>
      </c>
    </row>
    <row r="111" spans="1:2" x14ac:dyDescent="0.3">
      <c r="A111" s="9" t="s">
        <v>133</v>
      </c>
      <c r="B111" s="11">
        <v>1</v>
      </c>
    </row>
    <row r="112" spans="1:2" x14ac:dyDescent="0.3">
      <c r="A112" s="9" t="s">
        <v>654</v>
      </c>
      <c r="B112" s="11">
        <v>1</v>
      </c>
    </row>
    <row r="113" spans="1:2" x14ac:dyDescent="0.3">
      <c r="A113" s="9" t="s">
        <v>388</v>
      </c>
      <c r="B113" s="11">
        <v>1</v>
      </c>
    </row>
    <row r="114" spans="1:2" x14ac:dyDescent="0.3">
      <c r="A114" s="9" t="s">
        <v>278</v>
      </c>
      <c r="B114" s="11">
        <v>2</v>
      </c>
    </row>
    <row r="115" spans="1:2" x14ac:dyDescent="0.3">
      <c r="A115" s="29" t="s">
        <v>422</v>
      </c>
      <c r="B115" s="17">
        <v>210</v>
      </c>
    </row>
  </sheetData>
  <mergeCells count="2">
    <mergeCell ref="A1:B1"/>
    <mergeCell ref="F1:G1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33"/>
  <sheetViews>
    <sheetView zoomScaleNormal="100" workbookViewId="0">
      <selection activeCell="D9" sqref="D9"/>
    </sheetView>
  </sheetViews>
  <sheetFormatPr defaultRowHeight="14.4" x14ac:dyDescent="0.3"/>
  <cols>
    <col min="1" max="1" width="18" customWidth="1"/>
    <col min="2" max="2" width="15.21875" customWidth="1"/>
  </cols>
  <sheetData>
    <row r="1" spans="1:2" x14ac:dyDescent="0.3">
      <c r="A1" s="47" t="s">
        <v>670</v>
      </c>
      <c r="B1" s="47"/>
    </row>
    <row r="3" spans="1:2" x14ac:dyDescent="0.3">
      <c r="A3" s="18" t="s">
        <v>417</v>
      </c>
      <c r="B3" s="16" t="s">
        <v>667</v>
      </c>
    </row>
    <row r="4" spans="1:2" x14ac:dyDescent="0.3">
      <c r="A4" s="30" t="s">
        <v>296</v>
      </c>
      <c r="B4" s="31"/>
    </row>
    <row r="5" spans="1:2" x14ac:dyDescent="0.3">
      <c r="A5" s="39" t="s">
        <v>225</v>
      </c>
      <c r="B5" s="11">
        <v>3</v>
      </c>
    </row>
    <row r="6" spans="1:2" x14ac:dyDescent="0.3">
      <c r="A6" s="30" t="s">
        <v>420</v>
      </c>
      <c r="B6" s="31"/>
    </row>
    <row r="7" spans="1:2" x14ac:dyDescent="0.3">
      <c r="A7" s="39" t="s">
        <v>390</v>
      </c>
      <c r="B7" s="11">
        <v>1</v>
      </c>
    </row>
    <row r="8" spans="1:2" x14ac:dyDescent="0.3">
      <c r="A8" s="39" t="s">
        <v>61</v>
      </c>
      <c r="B8" s="11">
        <v>2</v>
      </c>
    </row>
    <row r="9" spans="1:2" x14ac:dyDescent="0.3">
      <c r="A9" s="39" t="s">
        <v>374</v>
      </c>
      <c r="B9" s="11">
        <v>1</v>
      </c>
    </row>
    <row r="10" spans="1:2" x14ac:dyDescent="0.3">
      <c r="A10" s="39" t="s">
        <v>125</v>
      </c>
      <c r="B10" s="11">
        <v>1</v>
      </c>
    </row>
    <row r="11" spans="1:2" x14ac:dyDescent="0.3">
      <c r="A11" s="39" t="s">
        <v>402</v>
      </c>
      <c r="B11" s="11">
        <v>1</v>
      </c>
    </row>
    <row r="12" spans="1:2" x14ac:dyDescent="0.3">
      <c r="A12" s="39" t="s">
        <v>299</v>
      </c>
      <c r="B12" s="11">
        <v>17</v>
      </c>
    </row>
    <row r="13" spans="1:2" x14ac:dyDescent="0.3">
      <c r="A13" s="39" t="s">
        <v>36</v>
      </c>
      <c r="B13" s="11">
        <v>8</v>
      </c>
    </row>
    <row r="14" spans="1:2" x14ac:dyDescent="0.3">
      <c r="A14" s="39" t="s">
        <v>55</v>
      </c>
      <c r="B14" s="11">
        <v>1</v>
      </c>
    </row>
    <row r="15" spans="1:2" x14ac:dyDescent="0.3">
      <c r="A15" s="39" t="s">
        <v>137</v>
      </c>
      <c r="B15" s="11">
        <v>1</v>
      </c>
    </row>
    <row r="16" spans="1:2" x14ac:dyDescent="0.3">
      <c r="A16" s="39" t="s">
        <v>225</v>
      </c>
      <c r="B16" s="11">
        <v>24</v>
      </c>
    </row>
    <row r="17" spans="1:2" x14ac:dyDescent="0.3">
      <c r="A17" s="39" t="s">
        <v>285</v>
      </c>
      <c r="B17" s="11">
        <v>2</v>
      </c>
    </row>
    <row r="18" spans="1:2" x14ac:dyDescent="0.3">
      <c r="A18" s="39" t="s">
        <v>112</v>
      </c>
      <c r="B18" s="11">
        <v>8</v>
      </c>
    </row>
    <row r="19" spans="1:2" x14ac:dyDescent="0.3">
      <c r="A19" s="39" t="s">
        <v>29</v>
      </c>
      <c r="B19" s="11">
        <v>6</v>
      </c>
    </row>
    <row r="20" spans="1:2" x14ac:dyDescent="0.3">
      <c r="A20" s="39" t="s">
        <v>52</v>
      </c>
      <c r="B20" s="11">
        <v>1</v>
      </c>
    </row>
    <row r="21" spans="1:2" x14ac:dyDescent="0.3">
      <c r="A21" s="30" t="s">
        <v>12</v>
      </c>
      <c r="B21" s="31"/>
    </row>
    <row r="22" spans="1:2" x14ac:dyDescent="0.3">
      <c r="A22" s="39" t="s">
        <v>137</v>
      </c>
      <c r="B22" s="11">
        <v>49</v>
      </c>
    </row>
    <row r="23" spans="1:2" x14ac:dyDescent="0.3">
      <c r="A23" s="39" t="s">
        <v>13</v>
      </c>
      <c r="B23" s="11">
        <v>14</v>
      </c>
    </row>
    <row r="24" spans="1:2" x14ac:dyDescent="0.3">
      <c r="A24" s="30" t="s">
        <v>419</v>
      </c>
      <c r="B24" s="31"/>
    </row>
    <row r="25" spans="1:2" x14ac:dyDescent="0.3">
      <c r="A25" s="39" t="s">
        <v>299</v>
      </c>
      <c r="B25" s="11">
        <v>50</v>
      </c>
    </row>
    <row r="26" spans="1:2" x14ac:dyDescent="0.3">
      <c r="A26" s="39" t="s">
        <v>137</v>
      </c>
      <c r="B26" s="11">
        <v>1</v>
      </c>
    </row>
    <row r="27" spans="1:2" x14ac:dyDescent="0.3">
      <c r="A27" s="30" t="s">
        <v>421</v>
      </c>
      <c r="B27" s="31"/>
    </row>
    <row r="28" spans="1:2" x14ac:dyDescent="0.3">
      <c r="A28" s="39" t="s">
        <v>299</v>
      </c>
      <c r="B28" s="11">
        <v>2</v>
      </c>
    </row>
    <row r="29" spans="1:2" x14ac:dyDescent="0.3">
      <c r="A29" s="39" t="s">
        <v>407</v>
      </c>
      <c r="B29" s="11">
        <v>1</v>
      </c>
    </row>
    <row r="30" spans="1:2" x14ac:dyDescent="0.3">
      <c r="A30" s="39" t="s">
        <v>225</v>
      </c>
      <c r="B30" s="11">
        <v>14</v>
      </c>
    </row>
    <row r="31" spans="1:2" x14ac:dyDescent="0.3">
      <c r="A31" s="39" t="s">
        <v>411</v>
      </c>
      <c r="B31" s="11">
        <v>1</v>
      </c>
    </row>
    <row r="32" spans="1:2" x14ac:dyDescent="0.3">
      <c r="A32" s="39" t="s">
        <v>13</v>
      </c>
      <c r="B32" s="11">
        <v>1</v>
      </c>
    </row>
    <row r="33" spans="1:2" x14ac:dyDescent="0.3">
      <c r="A33" s="29" t="s">
        <v>422</v>
      </c>
      <c r="B33" s="17">
        <v>210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9"/>
  <sheetViews>
    <sheetView workbookViewId="0">
      <selection activeCell="F28" sqref="F28"/>
    </sheetView>
  </sheetViews>
  <sheetFormatPr defaultRowHeight="14.4" x14ac:dyDescent="0.3"/>
  <cols>
    <col min="1" max="1" width="17.5546875" bestFit="1" customWidth="1"/>
    <col min="2" max="2" width="18.5546875" customWidth="1"/>
  </cols>
  <sheetData>
    <row r="1" spans="1:2" x14ac:dyDescent="0.3">
      <c r="A1" s="48" t="s">
        <v>671</v>
      </c>
      <c r="B1" s="49"/>
    </row>
    <row r="3" spans="1:2" x14ac:dyDescent="0.3">
      <c r="A3" s="8" t="s">
        <v>435</v>
      </c>
      <c r="B3" s="10" t="s">
        <v>667</v>
      </c>
    </row>
    <row r="4" spans="1:2" x14ac:dyDescent="0.3">
      <c r="A4" s="9" t="s">
        <v>39</v>
      </c>
      <c r="B4" s="11">
        <v>5</v>
      </c>
    </row>
    <row r="5" spans="1:2" x14ac:dyDescent="0.3">
      <c r="A5" s="9" t="s">
        <v>21</v>
      </c>
      <c r="B5" s="11">
        <v>74</v>
      </c>
    </row>
    <row r="6" spans="1:2" x14ac:dyDescent="0.3">
      <c r="A6" s="9" t="s">
        <v>62</v>
      </c>
      <c r="B6" s="11">
        <v>18</v>
      </c>
    </row>
    <row r="7" spans="1:2" x14ac:dyDescent="0.3">
      <c r="A7" s="9" t="s">
        <v>15</v>
      </c>
      <c r="B7" s="11">
        <v>102</v>
      </c>
    </row>
    <row r="8" spans="1:2" x14ac:dyDescent="0.3">
      <c r="A8" s="9" t="s">
        <v>37</v>
      </c>
      <c r="B8" s="11">
        <v>11</v>
      </c>
    </row>
    <row r="9" spans="1:2" x14ac:dyDescent="0.3">
      <c r="A9" s="9" t="s">
        <v>422</v>
      </c>
      <c r="B9" s="11">
        <v>210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116"/>
  <sheetViews>
    <sheetView zoomScale="70" zoomScaleNormal="70" workbookViewId="0">
      <selection activeCell="A4" sqref="A4"/>
    </sheetView>
  </sheetViews>
  <sheetFormatPr defaultColWidth="46.5546875" defaultRowHeight="14.4" x14ac:dyDescent="0.3"/>
  <cols>
    <col min="1" max="1" width="60.44140625" style="23" customWidth="1"/>
    <col min="2" max="2" width="35" bestFit="1" customWidth="1"/>
    <col min="3" max="3" width="19.109375" style="4" bestFit="1" customWidth="1"/>
    <col min="4" max="4" width="40.21875" bestFit="1" customWidth="1"/>
    <col min="5" max="5" width="30.44140625" style="4" bestFit="1" customWidth="1"/>
    <col min="6" max="6" width="11.33203125" style="4" bestFit="1" customWidth="1"/>
    <col min="7" max="7" width="24.6640625" style="4" bestFit="1" customWidth="1"/>
    <col min="8" max="8" width="17.44140625" style="4" bestFit="1" customWidth="1"/>
    <col min="9" max="9" width="26" bestFit="1" customWidth="1"/>
    <col min="10" max="10" width="21.77734375" bestFit="1" customWidth="1"/>
    <col min="11" max="11" width="19.21875" style="4" bestFit="1" customWidth="1"/>
    <col min="12" max="12" width="26.88671875" bestFit="1" customWidth="1"/>
    <col min="13" max="13" width="29" style="4" bestFit="1" customWidth="1"/>
    <col min="14" max="14" width="11.33203125" style="4" bestFit="1" customWidth="1"/>
    <col min="15" max="15" width="83.88671875" style="23" customWidth="1"/>
  </cols>
  <sheetData>
    <row r="1" spans="1:15" ht="17.399999999999999" x14ac:dyDescent="0.3">
      <c r="A1" s="50" t="s">
        <v>673</v>
      </c>
      <c r="B1" s="50"/>
    </row>
    <row r="2" spans="1:15" s="35" customFormat="1" ht="17.399999999999999" x14ac:dyDescent="0.3">
      <c r="A2" s="33"/>
      <c r="B2" s="33"/>
      <c r="C2" s="34"/>
      <c r="E2" s="34"/>
      <c r="F2" s="34"/>
      <c r="G2" s="34"/>
      <c r="H2" s="34"/>
      <c r="K2" s="34"/>
      <c r="M2" s="34"/>
      <c r="N2" s="34"/>
      <c r="O2" s="36"/>
    </row>
    <row r="4" spans="1:15" s="19" customFormat="1" ht="17.399999999999999" x14ac:dyDescent="0.35">
      <c r="A4" s="24" t="s">
        <v>0</v>
      </c>
      <c r="B4" s="25" t="s">
        <v>1</v>
      </c>
      <c r="C4" s="25" t="s">
        <v>437</v>
      </c>
      <c r="D4" s="25" t="s">
        <v>2</v>
      </c>
      <c r="E4" s="25" t="s">
        <v>658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659</v>
      </c>
      <c r="N4" s="25" t="s">
        <v>3</v>
      </c>
      <c r="O4" s="24" t="s">
        <v>672</v>
      </c>
    </row>
    <row r="5" spans="1:15" ht="15.6" x14ac:dyDescent="0.3">
      <c r="A5" s="26" t="s">
        <v>10</v>
      </c>
      <c r="B5" s="27" t="s">
        <v>11</v>
      </c>
      <c r="C5" s="28" t="s">
        <v>438</v>
      </c>
      <c r="D5" s="27" t="s">
        <v>12</v>
      </c>
      <c r="E5" s="28" t="s">
        <v>12</v>
      </c>
      <c r="F5" s="28" t="s">
        <v>13</v>
      </c>
      <c r="G5" s="28" t="s">
        <v>14</v>
      </c>
      <c r="H5" s="28" t="s">
        <v>15</v>
      </c>
      <c r="I5" s="27"/>
      <c r="J5" s="32"/>
      <c r="K5" s="28">
        <v>1815</v>
      </c>
      <c r="L5" s="27" t="s">
        <v>16</v>
      </c>
      <c r="M5" s="28" t="s">
        <v>418</v>
      </c>
      <c r="N5" s="28" t="s">
        <v>13</v>
      </c>
      <c r="O5" s="26"/>
    </row>
    <row r="6" spans="1:15" ht="15.6" x14ac:dyDescent="0.3">
      <c r="A6" s="26" t="s">
        <v>17</v>
      </c>
      <c r="B6" s="27" t="s">
        <v>11</v>
      </c>
      <c r="C6" s="28" t="s">
        <v>438</v>
      </c>
      <c r="D6" s="27" t="s">
        <v>12</v>
      </c>
      <c r="E6" s="28" t="s">
        <v>12</v>
      </c>
      <c r="F6" s="28" t="s">
        <v>13</v>
      </c>
      <c r="G6" s="28" t="s">
        <v>14</v>
      </c>
      <c r="H6" s="28" t="s">
        <v>15</v>
      </c>
      <c r="I6" s="27"/>
      <c r="J6" s="32"/>
      <c r="K6" s="28">
        <v>1815</v>
      </c>
      <c r="L6" s="27" t="s">
        <v>16</v>
      </c>
      <c r="M6" s="28" t="s">
        <v>418</v>
      </c>
      <c r="N6" s="28" t="s">
        <v>13</v>
      </c>
      <c r="O6" s="26"/>
    </row>
    <row r="7" spans="1:15" ht="15.6" x14ac:dyDescent="0.3">
      <c r="A7" s="26" t="s">
        <v>18</v>
      </c>
      <c r="B7" s="27" t="s">
        <v>11</v>
      </c>
      <c r="C7" s="28" t="s">
        <v>438</v>
      </c>
      <c r="D7" s="27" t="s">
        <v>12</v>
      </c>
      <c r="E7" s="28" t="s">
        <v>12</v>
      </c>
      <c r="F7" s="28" t="s">
        <v>13</v>
      </c>
      <c r="G7" s="28" t="s">
        <v>14</v>
      </c>
      <c r="H7" s="28" t="s">
        <v>15</v>
      </c>
      <c r="I7" s="27"/>
      <c r="J7" s="32"/>
      <c r="K7" s="28">
        <v>1815</v>
      </c>
      <c r="L7" s="27" t="s">
        <v>16</v>
      </c>
      <c r="M7" s="28" t="s">
        <v>418</v>
      </c>
      <c r="N7" s="28" t="s">
        <v>13</v>
      </c>
      <c r="O7" s="26"/>
    </row>
    <row r="8" spans="1:15" ht="15.6" x14ac:dyDescent="0.3">
      <c r="A8" s="26" t="s">
        <v>19</v>
      </c>
      <c r="B8" s="27" t="s">
        <v>11</v>
      </c>
      <c r="C8" s="28" t="s">
        <v>438</v>
      </c>
      <c r="D8" s="27" t="s">
        <v>12</v>
      </c>
      <c r="E8" s="28" t="s">
        <v>12</v>
      </c>
      <c r="F8" s="28" t="s">
        <v>13</v>
      </c>
      <c r="G8" s="28" t="s">
        <v>14</v>
      </c>
      <c r="H8" s="28" t="s">
        <v>15</v>
      </c>
      <c r="I8" s="27"/>
      <c r="J8" s="32"/>
      <c r="K8" s="28">
        <v>1815</v>
      </c>
      <c r="L8" s="27" t="s">
        <v>16</v>
      </c>
      <c r="M8" s="28" t="s">
        <v>418</v>
      </c>
      <c r="N8" s="28" t="s">
        <v>13</v>
      </c>
      <c r="O8" s="26"/>
    </row>
    <row r="9" spans="1:15" ht="15.6" x14ac:dyDescent="0.3">
      <c r="A9" s="26" t="s">
        <v>313</v>
      </c>
      <c r="B9" s="27" t="s">
        <v>11</v>
      </c>
      <c r="C9" s="28" t="s">
        <v>438</v>
      </c>
      <c r="D9" s="27" t="s">
        <v>314</v>
      </c>
      <c r="E9" s="28" t="s">
        <v>419</v>
      </c>
      <c r="F9" s="28" t="s">
        <v>299</v>
      </c>
      <c r="G9" s="28" t="s">
        <v>315</v>
      </c>
      <c r="H9" s="28" t="s">
        <v>15</v>
      </c>
      <c r="I9" s="27"/>
      <c r="J9" s="32"/>
      <c r="K9" s="28">
        <v>1815</v>
      </c>
      <c r="L9" s="27" t="s">
        <v>314</v>
      </c>
      <c r="M9" s="28" t="s">
        <v>419</v>
      </c>
      <c r="N9" s="28" t="s">
        <v>299</v>
      </c>
      <c r="O9" s="26"/>
    </row>
    <row r="10" spans="1:15" ht="15.6" x14ac:dyDescent="0.3">
      <c r="A10" s="26" t="s">
        <v>316</v>
      </c>
      <c r="B10" s="27" t="s">
        <v>11</v>
      </c>
      <c r="C10" s="28" t="s">
        <v>438</v>
      </c>
      <c r="D10" s="27" t="s">
        <v>314</v>
      </c>
      <c r="E10" s="28" t="s">
        <v>419</v>
      </c>
      <c r="F10" s="28" t="s">
        <v>299</v>
      </c>
      <c r="G10" s="28" t="s">
        <v>315</v>
      </c>
      <c r="H10" s="28" t="s">
        <v>15</v>
      </c>
      <c r="I10" s="27"/>
      <c r="J10" s="32"/>
      <c r="K10" s="28">
        <v>1815</v>
      </c>
      <c r="L10" s="27" t="s">
        <v>314</v>
      </c>
      <c r="M10" s="28" t="s">
        <v>419</v>
      </c>
      <c r="N10" s="28" t="s">
        <v>299</v>
      </c>
      <c r="O10" s="26"/>
    </row>
    <row r="11" spans="1:15" ht="15.6" x14ac:dyDescent="0.3">
      <c r="A11" s="26" t="s">
        <v>440</v>
      </c>
      <c r="B11" s="27" t="s">
        <v>441</v>
      </c>
      <c r="C11" s="28" t="s">
        <v>442</v>
      </c>
      <c r="D11" s="27" t="s">
        <v>443</v>
      </c>
      <c r="E11" s="28" t="s">
        <v>420</v>
      </c>
      <c r="F11" s="28" t="s">
        <v>225</v>
      </c>
      <c r="G11" s="28">
        <v>1811</v>
      </c>
      <c r="H11" s="28" t="s">
        <v>15</v>
      </c>
      <c r="I11" s="27"/>
      <c r="J11" s="32"/>
      <c r="K11" s="28">
        <v>1815</v>
      </c>
      <c r="L11" s="27" t="s">
        <v>12</v>
      </c>
      <c r="M11" s="28" t="s">
        <v>418</v>
      </c>
      <c r="N11" s="28" t="s">
        <v>225</v>
      </c>
      <c r="O11" s="26"/>
    </row>
    <row r="12" spans="1:15" ht="15.6" x14ac:dyDescent="0.3">
      <c r="A12" s="26" t="s">
        <v>318</v>
      </c>
      <c r="B12" s="27" t="s">
        <v>319</v>
      </c>
      <c r="C12" s="28" t="s">
        <v>444</v>
      </c>
      <c r="D12" s="27" t="s">
        <v>314</v>
      </c>
      <c r="E12" s="28" t="s">
        <v>419</v>
      </c>
      <c r="F12" s="28" t="s">
        <v>299</v>
      </c>
      <c r="G12" s="28" t="s">
        <v>315</v>
      </c>
      <c r="H12" s="28" t="s">
        <v>15</v>
      </c>
      <c r="I12" s="27"/>
      <c r="J12" s="32"/>
      <c r="K12" s="28">
        <v>1815</v>
      </c>
      <c r="L12" s="27" t="s">
        <v>314</v>
      </c>
      <c r="M12" s="28" t="s">
        <v>419</v>
      </c>
      <c r="N12" s="28" t="s">
        <v>299</v>
      </c>
      <c r="O12" s="26"/>
    </row>
    <row r="13" spans="1:15" ht="15.6" x14ac:dyDescent="0.3">
      <c r="A13" s="26" t="s">
        <v>320</v>
      </c>
      <c r="B13" s="27" t="s">
        <v>319</v>
      </c>
      <c r="C13" s="28" t="s">
        <v>444</v>
      </c>
      <c r="D13" s="27" t="s">
        <v>314</v>
      </c>
      <c r="E13" s="28" t="s">
        <v>419</v>
      </c>
      <c r="F13" s="28" t="s">
        <v>299</v>
      </c>
      <c r="G13" s="28" t="s">
        <v>315</v>
      </c>
      <c r="H13" s="28" t="s">
        <v>15</v>
      </c>
      <c r="I13" s="27"/>
      <c r="J13" s="32"/>
      <c r="K13" s="28">
        <v>1815</v>
      </c>
      <c r="L13" s="27" t="s">
        <v>314</v>
      </c>
      <c r="M13" s="28" t="s">
        <v>419</v>
      </c>
      <c r="N13" s="28" t="s">
        <v>299</v>
      </c>
      <c r="O13" s="26"/>
    </row>
    <row r="14" spans="1:15" ht="15.6" x14ac:dyDescent="0.3">
      <c r="A14" s="26" t="s">
        <v>203</v>
      </c>
      <c r="B14" s="27" t="s">
        <v>366</v>
      </c>
      <c r="C14" s="28" t="s">
        <v>445</v>
      </c>
      <c r="D14" s="27" t="s">
        <v>314</v>
      </c>
      <c r="E14" s="28" t="s">
        <v>419</v>
      </c>
      <c r="F14" s="28" t="s">
        <v>299</v>
      </c>
      <c r="G14" s="28" t="s">
        <v>315</v>
      </c>
      <c r="H14" s="28" t="s">
        <v>15</v>
      </c>
      <c r="I14" s="27"/>
      <c r="J14" s="32"/>
      <c r="K14" s="28">
        <v>1815</v>
      </c>
      <c r="L14" s="27" t="s">
        <v>314</v>
      </c>
      <c r="M14" s="28" t="s">
        <v>419</v>
      </c>
      <c r="N14" s="28" t="s">
        <v>299</v>
      </c>
      <c r="O14" s="26"/>
    </row>
    <row r="15" spans="1:15" ht="15.6" x14ac:dyDescent="0.3">
      <c r="A15" s="26" t="s">
        <v>257</v>
      </c>
      <c r="B15" s="27" t="s">
        <v>366</v>
      </c>
      <c r="C15" s="28" t="s">
        <v>445</v>
      </c>
      <c r="D15" s="27" t="s">
        <v>314</v>
      </c>
      <c r="E15" s="28" t="s">
        <v>419</v>
      </c>
      <c r="F15" s="28" t="s">
        <v>299</v>
      </c>
      <c r="G15" s="28" t="s">
        <v>315</v>
      </c>
      <c r="H15" s="28" t="s">
        <v>15</v>
      </c>
      <c r="I15" s="27"/>
      <c r="J15" s="32"/>
      <c r="K15" s="28">
        <v>1815</v>
      </c>
      <c r="L15" s="27" t="s">
        <v>314</v>
      </c>
      <c r="M15" s="28" t="s">
        <v>419</v>
      </c>
      <c r="N15" s="28" t="s">
        <v>299</v>
      </c>
      <c r="O15" s="26"/>
    </row>
    <row r="16" spans="1:15" ht="15.6" x14ac:dyDescent="0.3">
      <c r="A16" s="26" t="s">
        <v>367</v>
      </c>
      <c r="B16" s="27" t="s">
        <v>366</v>
      </c>
      <c r="C16" s="28" t="s">
        <v>445</v>
      </c>
      <c r="D16" s="27" t="s">
        <v>314</v>
      </c>
      <c r="E16" s="28" t="s">
        <v>419</v>
      </c>
      <c r="F16" s="28" t="s">
        <v>299</v>
      </c>
      <c r="G16" s="28" t="s">
        <v>315</v>
      </c>
      <c r="H16" s="28" t="s">
        <v>15</v>
      </c>
      <c r="I16" s="27"/>
      <c r="J16" s="32"/>
      <c r="K16" s="28">
        <v>1815</v>
      </c>
      <c r="L16" s="27" t="s">
        <v>314</v>
      </c>
      <c r="M16" s="28" t="s">
        <v>419</v>
      </c>
      <c r="N16" s="28" t="s">
        <v>299</v>
      </c>
      <c r="O16" s="26"/>
    </row>
    <row r="17" spans="1:15" ht="31.2" x14ac:dyDescent="0.3">
      <c r="A17" s="26" t="s">
        <v>162</v>
      </c>
      <c r="B17" s="27" t="s">
        <v>163</v>
      </c>
      <c r="C17" s="28" t="s">
        <v>446</v>
      </c>
      <c r="D17" s="27" t="s">
        <v>12</v>
      </c>
      <c r="E17" s="28" t="s">
        <v>12</v>
      </c>
      <c r="F17" s="28" t="s">
        <v>137</v>
      </c>
      <c r="G17" s="28" t="s">
        <v>151</v>
      </c>
      <c r="H17" s="28" t="s">
        <v>15</v>
      </c>
      <c r="I17" s="27"/>
      <c r="J17" s="32"/>
      <c r="K17" s="28">
        <v>1815</v>
      </c>
      <c r="L17" s="27" t="s">
        <v>12</v>
      </c>
      <c r="M17" s="28" t="s">
        <v>418</v>
      </c>
      <c r="N17" s="28" t="s">
        <v>137</v>
      </c>
      <c r="O17" s="26"/>
    </row>
    <row r="18" spans="1:15" ht="15.6" x14ac:dyDescent="0.3">
      <c r="A18" s="26" t="s">
        <v>229</v>
      </c>
      <c r="B18" s="27" t="s">
        <v>685</v>
      </c>
      <c r="C18" s="28" t="s">
        <v>448</v>
      </c>
      <c r="D18" s="27" t="s">
        <v>28</v>
      </c>
      <c r="E18" s="28" t="s">
        <v>420</v>
      </c>
      <c r="F18" s="28" t="s">
        <v>225</v>
      </c>
      <c r="G18" s="28" t="s">
        <v>226</v>
      </c>
      <c r="H18" s="28" t="s">
        <v>15</v>
      </c>
      <c r="I18" s="27"/>
      <c r="J18" s="32"/>
      <c r="K18" s="28">
        <v>1815</v>
      </c>
      <c r="L18" s="27" t="s">
        <v>12</v>
      </c>
      <c r="M18" s="28" t="s">
        <v>418</v>
      </c>
      <c r="N18" s="28" t="s">
        <v>225</v>
      </c>
      <c r="O18" s="26"/>
    </row>
    <row r="19" spans="1:15" ht="15.6" x14ac:dyDescent="0.3">
      <c r="A19" s="26" t="s">
        <v>447</v>
      </c>
      <c r="B19" s="27" t="s">
        <v>685</v>
      </c>
      <c r="C19" s="28" t="s">
        <v>448</v>
      </c>
      <c r="D19" s="27" t="s">
        <v>449</v>
      </c>
      <c r="E19" s="28" t="s">
        <v>420</v>
      </c>
      <c r="F19" s="28" t="s">
        <v>225</v>
      </c>
      <c r="G19" s="28">
        <v>1811</v>
      </c>
      <c r="H19" s="28" t="s">
        <v>15</v>
      </c>
      <c r="I19" s="27"/>
      <c r="J19" s="32"/>
      <c r="K19" s="28">
        <v>1815</v>
      </c>
      <c r="L19" s="27" t="s">
        <v>12</v>
      </c>
      <c r="M19" s="28" t="s">
        <v>418</v>
      </c>
      <c r="N19" s="28" t="s">
        <v>225</v>
      </c>
      <c r="O19" s="26"/>
    </row>
    <row r="20" spans="1:15" ht="15.6" x14ac:dyDescent="0.3">
      <c r="A20" s="26" t="s">
        <v>324</v>
      </c>
      <c r="B20" s="27" t="s">
        <v>32</v>
      </c>
      <c r="C20" s="28" t="s">
        <v>450</v>
      </c>
      <c r="D20" s="27" t="s">
        <v>314</v>
      </c>
      <c r="E20" s="28" t="s">
        <v>419</v>
      </c>
      <c r="F20" s="28" t="s">
        <v>299</v>
      </c>
      <c r="G20" s="28" t="s">
        <v>315</v>
      </c>
      <c r="H20" s="28" t="s">
        <v>15</v>
      </c>
      <c r="I20" s="27"/>
      <c r="J20" s="32"/>
      <c r="K20" s="28">
        <v>1815</v>
      </c>
      <c r="L20" s="27" t="s">
        <v>314</v>
      </c>
      <c r="M20" s="28" t="s">
        <v>419</v>
      </c>
      <c r="N20" s="28" t="s">
        <v>299</v>
      </c>
      <c r="O20" s="26"/>
    </row>
    <row r="21" spans="1:15" ht="15.6" x14ac:dyDescent="0.3">
      <c r="A21" s="26" t="s">
        <v>325</v>
      </c>
      <c r="B21" s="27" t="s">
        <v>32</v>
      </c>
      <c r="C21" s="28" t="s">
        <v>450</v>
      </c>
      <c r="D21" s="27" t="s">
        <v>314</v>
      </c>
      <c r="E21" s="28" t="s">
        <v>419</v>
      </c>
      <c r="F21" s="28" t="s">
        <v>299</v>
      </c>
      <c r="G21" s="28" t="s">
        <v>315</v>
      </c>
      <c r="H21" s="28" t="s">
        <v>15</v>
      </c>
      <c r="I21" s="27"/>
      <c r="J21" s="32"/>
      <c r="K21" s="28">
        <v>1815</v>
      </c>
      <c r="L21" s="27" t="s">
        <v>314</v>
      </c>
      <c r="M21" s="28" t="s">
        <v>419</v>
      </c>
      <c r="N21" s="28" t="s">
        <v>299</v>
      </c>
      <c r="O21" s="26"/>
    </row>
    <row r="22" spans="1:15" ht="15.6" x14ac:dyDescent="0.3">
      <c r="A22" s="26" t="s">
        <v>33</v>
      </c>
      <c r="B22" s="27" t="s">
        <v>34</v>
      </c>
      <c r="C22" s="28" t="s">
        <v>453</v>
      </c>
      <c r="D22" s="27" t="s">
        <v>35</v>
      </c>
      <c r="E22" s="28" t="s">
        <v>420</v>
      </c>
      <c r="F22" s="28" t="s">
        <v>36</v>
      </c>
      <c r="G22" s="28">
        <v>1811</v>
      </c>
      <c r="H22" s="28" t="s">
        <v>37</v>
      </c>
      <c r="I22" s="27"/>
      <c r="J22" s="32"/>
      <c r="K22" s="28">
        <v>1815</v>
      </c>
      <c r="L22" s="27" t="s">
        <v>38</v>
      </c>
      <c r="M22" s="28" t="s">
        <v>421</v>
      </c>
      <c r="N22" s="28" t="s">
        <v>39</v>
      </c>
      <c r="O22" s="26"/>
    </row>
    <row r="23" spans="1:15" ht="15.6" x14ac:dyDescent="0.3">
      <c r="A23" s="26" t="s">
        <v>332</v>
      </c>
      <c r="B23" s="27" t="s">
        <v>333</v>
      </c>
      <c r="C23" s="28" t="s">
        <v>460</v>
      </c>
      <c r="D23" s="27" t="s">
        <v>314</v>
      </c>
      <c r="E23" s="28" t="s">
        <v>419</v>
      </c>
      <c r="F23" s="28" t="s">
        <v>299</v>
      </c>
      <c r="G23" s="28" t="s">
        <v>315</v>
      </c>
      <c r="H23" s="28" t="s">
        <v>15</v>
      </c>
      <c r="I23" s="27"/>
      <c r="J23" s="32"/>
      <c r="K23" s="28">
        <v>1815</v>
      </c>
      <c r="L23" s="27" t="s">
        <v>314</v>
      </c>
      <c r="M23" s="28" t="s">
        <v>419</v>
      </c>
      <c r="N23" s="28" t="s">
        <v>299</v>
      </c>
      <c r="O23" s="26"/>
    </row>
    <row r="24" spans="1:15" ht="31.2" x14ac:dyDescent="0.3">
      <c r="A24" s="26" t="s">
        <v>42</v>
      </c>
      <c r="B24" s="27" t="s">
        <v>43</v>
      </c>
      <c r="C24" s="28" t="s">
        <v>468</v>
      </c>
      <c r="D24" s="27" t="s">
        <v>44</v>
      </c>
      <c r="E24" s="28" t="s">
        <v>420</v>
      </c>
      <c r="F24" s="28" t="s">
        <v>29</v>
      </c>
      <c r="G24" s="28">
        <v>1811</v>
      </c>
      <c r="H24" s="28" t="s">
        <v>15</v>
      </c>
      <c r="I24" s="27"/>
      <c r="J24" s="32"/>
      <c r="K24" s="28">
        <v>1815</v>
      </c>
      <c r="L24" s="27" t="s">
        <v>45</v>
      </c>
      <c r="M24" s="28" t="s">
        <v>420</v>
      </c>
      <c r="N24" s="28" t="s">
        <v>29</v>
      </c>
      <c r="O24" s="26" t="s">
        <v>46</v>
      </c>
    </row>
    <row r="25" spans="1:15" ht="15.6" x14ac:dyDescent="0.3">
      <c r="A25" s="26" t="s">
        <v>334</v>
      </c>
      <c r="B25" s="27" t="s">
        <v>335</v>
      </c>
      <c r="C25" s="28" t="s">
        <v>471</v>
      </c>
      <c r="D25" s="27" t="s">
        <v>314</v>
      </c>
      <c r="E25" s="28" t="s">
        <v>419</v>
      </c>
      <c r="F25" s="28" t="s">
        <v>299</v>
      </c>
      <c r="G25" s="28" t="s">
        <v>315</v>
      </c>
      <c r="H25" s="28" t="s">
        <v>15</v>
      </c>
      <c r="I25" s="27"/>
      <c r="J25" s="32"/>
      <c r="K25" s="28">
        <v>1815</v>
      </c>
      <c r="L25" s="27" t="s">
        <v>314</v>
      </c>
      <c r="M25" s="28" t="s">
        <v>419</v>
      </c>
      <c r="N25" s="28" t="s">
        <v>299</v>
      </c>
      <c r="O25" s="26"/>
    </row>
    <row r="26" spans="1:15" ht="15.6" x14ac:dyDescent="0.3">
      <c r="A26" s="26" t="s">
        <v>47</v>
      </c>
      <c r="B26" s="27" t="s">
        <v>48</v>
      </c>
      <c r="C26" s="28" t="s">
        <v>473</v>
      </c>
      <c r="D26" s="27" t="s">
        <v>35</v>
      </c>
      <c r="E26" s="28" t="s">
        <v>420</v>
      </c>
      <c r="F26" s="28" t="s">
        <v>36</v>
      </c>
      <c r="G26" s="28">
        <v>1811</v>
      </c>
      <c r="H26" s="28" t="s">
        <v>37</v>
      </c>
      <c r="I26" s="27"/>
      <c r="J26" s="32"/>
      <c r="K26" s="28">
        <v>1815</v>
      </c>
      <c r="L26" s="27" t="s">
        <v>38</v>
      </c>
      <c r="M26" s="28" t="s">
        <v>421</v>
      </c>
      <c r="N26" s="28" t="s">
        <v>39</v>
      </c>
      <c r="O26" s="26"/>
    </row>
    <row r="27" spans="1:15" ht="31.2" x14ac:dyDescent="0.3">
      <c r="A27" s="26" t="s">
        <v>280</v>
      </c>
      <c r="B27" s="27" t="s">
        <v>281</v>
      </c>
      <c r="C27" s="28" t="s">
        <v>476</v>
      </c>
      <c r="D27" s="27" t="s">
        <v>282</v>
      </c>
      <c r="E27" s="28" t="s">
        <v>420</v>
      </c>
      <c r="F27" s="28" t="s">
        <v>225</v>
      </c>
      <c r="G27" s="28" t="s">
        <v>273</v>
      </c>
      <c r="H27" s="28" t="s">
        <v>15</v>
      </c>
      <c r="I27" s="27"/>
      <c r="J27" s="32"/>
      <c r="K27" s="28">
        <v>1815</v>
      </c>
      <c r="L27" s="27" t="s">
        <v>12</v>
      </c>
      <c r="M27" s="28" t="s">
        <v>418</v>
      </c>
      <c r="N27" s="28" t="s">
        <v>225</v>
      </c>
      <c r="O27" s="26"/>
    </row>
    <row r="28" spans="1:15" ht="15.6" x14ac:dyDescent="0.3">
      <c r="A28" s="26" t="s">
        <v>283</v>
      </c>
      <c r="B28" s="27" t="s">
        <v>49</v>
      </c>
      <c r="C28" s="28" t="s">
        <v>483</v>
      </c>
      <c r="D28" s="27" t="s">
        <v>28</v>
      </c>
      <c r="E28" s="28" t="s">
        <v>420</v>
      </c>
      <c r="F28" s="28" t="s">
        <v>225</v>
      </c>
      <c r="G28" s="28" t="s">
        <v>273</v>
      </c>
      <c r="H28" s="28" t="s">
        <v>15</v>
      </c>
      <c r="I28" s="27"/>
      <c r="J28" s="32"/>
      <c r="K28" s="28">
        <v>1815</v>
      </c>
      <c r="L28" s="27" t="s">
        <v>12</v>
      </c>
      <c r="M28" s="28" t="s">
        <v>418</v>
      </c>
      <c r="N28" s="28" t="s">
        <v>225</v>
      </c>
      <c r="O28" s="26"/>
    </row>
    <row r="29" spans="1:15" ht="15.6" x14ac:dyDescent="0.3">
      <c r="A29" s="26" t="s">
        <v>10</v>
      </c>
      <c r="B29" s="27" t="s">
        <v>49</v>
      </c>
      <c r="C29" s="28" t="s">
        <v>479</v>
      </c>
      <c r="D29" s="27" t="s">
        <v>12</v>
      </c>
      <c r="E29" s="28" t="s">
        <v>12</v>
      </c>
      <c r="F29" s="28" t="s">
        <v>137</v>
      </c>
      <c r="G29" s="28" t="s">
        <v>179</v>
      </c>
      <c r="H29" s="28" t="s">
        <v>15</v>
      </c>
      <c r="I29" s="27"/>
      <c r="J29" s="32"/>
      <c r="K29" s="28">
        <v>1815</v>
      </c>
      <c r="L29" s="27" t="s">
        <v>12</v>
      </c>
      <c r="M29" s="28" t="s">
        <v>418</v>
      </c>
      <c r="N29" s="28" t="s">
        <v>137</v>
      </c>
      <c r="O29" s="26"/>
    </row>
    <row r="30" spans="1:15" ht="15.6" x14ac:dyDescent="0.3">
      <c r="A30" s="26" t="s">
        <v>18</v>
      </c>
      <c r="B30" s="27" t="s">
        <v>49</v>
      </c>
      <c r="C30" s="28" t="s">
        <v>480</v>
      </c>
      <c r="D30" s="27" t="s">
        <v>12</v>
      </c>
      <c r="E30" s="28" t="s">
        <v>12</v>
      </c>
      <c r="F30" s="28" t="s">
        <v>137</v>
      </c>
      <c r="G30" s="28" t="s">
        <v>179</v>
      </c>
      <c r="H30" s="28" t="s">
        <v>15</v>
      </c>
      <c r="I30" s="27"/>
      <c r="J30" s="32"/>
      <c r="K30" s="28">
        <v>1815</v>
      </c>
      <c r="L30" s="27" t="s">
        <v>12</v>
      </c>
      <c r="M30" s="28" t="s">
        <v>418</v>
      </c>
      <c r="N30" s="28" t="s">
        <v>137</v>
      </c>
      <c r="O30" s="26"/>
    </row>
    <row r="31" spans="1:15" ht="15.6" x14ac:dyDescent="0.3">
      <c r="A31" s="26" t="s">
        <v>17</v>
      </c>
      <c r="B31" s="27" t="s">
        <v>49</v>
      </c>
      <c r="C31" s="28" t="s">
        <v>481</v>
      </c>
      <c r="D31" s="27" t="s">
        <v>12</v>
      </c>
      <c r="E31" s="28" t="s">
        <v>12</v>
      </c>
      <c r="F31" s="28" t="s">
        <v>137</v>
      </c>
      <c r="G31" s="28" t="s">
        <v>179</v>
      </c>
      <c r="H31" s="28" t="s">
        <v>15</v>
      </c>
      <c r="I31" s="27"/>
      <c r="J31" s="32"/>
      <c r="K31" s="28">
        <v>1815</v>
      </c>
      <c r="L31" s="27" t="s">
        <v>12</v>
      </c>
      <c r="M31" s="28" t="s">
        <v>418</v>
      </c>
      <c r="N31" s="28" t="s">
        <v>137</v>
      </c>
      <c r="O31" s="26"/>
    </row>
    <row r="32" spans="1:15" ht="15.6" x14ac:dyDescent="0.3">
      <c r="A32" s="26" t="s">
        <v>19</v>
      </c>
      <c r="B32" s="27" t="s">
        <v>49</v>
      </c>
      <c r="C32" s="28" t="s">
        <v>482</v>
      </c>
      <c r="D32" s="27" t="s">
        <v>12</v>
      </c>
      <c r="E32" s="28" t="s">
        <v>12</v>
      </c>
      <c r="F32" s="28" t="s">
        <v>137</v>
      </c>
      <c r="G32" s="28" t="s">
        <v>179</v>
      </c>
      <c r="H32" s="28" t="s">
        <v>15</v>
      </c>
      <c r="I32" s="27"/>
      <c r="J32" s="32"/>
      <c r="K32" s="28">
        <v>1815</v>
      </c>
      <c r="L32" s="27" t="s">
        <v>12</v>
      </c>
      <c r="M32" s="28" t="s">
        <v>418</v>
      </c>
      <c r="N32" s="28" t="s">
        <v>137</v>
      </c>
      <c r="O32" s="26"/>
    </row>
    <row r="33" spans="1:15" ht="15.6" x14ac:dyDescent="0.3">
      <c r="A33" s="26" t="s">
        <v>284</v>
      </c>
      <c r="B33" s="27" t="s">
        <v>198</v>
      </c>
      <c r="C33" s="28" t="s">
        <v>486</v>
      </c>
      <c r="D33" s="27" t="s">
        <v>45</v>
      </c>
      <c r="E33" s="28" t="s">
        <v>420</v>
      </c>
      <c r="F33" s="28" t="s">
        <v>285</v>
      </c>
      <c r="G33" s="28" t="s">
        <v>273</v>
      </c>
      <c r="H33" s="28" t="s">
        <v>15</v>
      </c>
      <c r="I33" s="27"/>
      <c r="J33" s="32"/>
      <c r="K33" s="28">
        <v>1815</v>
      </c>
      <c r="L33" s="27" t="s">
        <v>12</v>
      </c>
      <c r="M33" s="28" t="s">
        <v>418</v>
      </c>
      <c r="N33" s="28" t="s">
        <v>225</v>
      </c>
      <c r="O33" s="26"/>
    </row>
    <row r="34" spans="1:15" ht="15.6" x14ac:dyDescent="0.3">
      <c r="A34" s="26" t="s">
        <v>286</v>
      </c>
      <c r="B34" s="27" t="s">
        <v>198</v>
      </c>
      <c r="C34" s="28" t="s">
        <v>487</v>
      </c>
      <c r="D34" s="27" t="s">
        <v>45</v>
      </c>
      <c r="E34" s="28" t="s">
        <v>420</v>
      </c>
      <c r="F34" s="28" t="s">
        <v>285</v>
      </c>
      <c r="G34" s="28" t="s">
        <v>273</v>
      </c>
      <c r="H34" s="28" t="s">
        <v>15</v>
      </c>
      <c r="I34" s="27"/>
      <c r="J34" s="32"/>
      <c r="K34" s="28">
        <v>1815</v>
      </c>
      <c r="L34" s="27" t="s">
        <v>12</v>
      </c>
      <c r="M34" s="28" t="s">
        <v>418</v>
      </c>
      <c r="N34" s="28" t="s">
        <v>225</v>
      </c>
      <c r="O34" s="26"/>
    </row>
    <row r="35" spans="1:15" ht="15.6" x14ac:dyDescent="0.3">
      <c r="A35" s="26" t="s">
        <v>53</v>
      </c>
      <c r="B35" s="27" t="s">
        <v>54</v>
      </c>
      <c r="C35" s="28" t="s">
        <v>488</v>
      </c>
      <c r="D35" s="27" t="s">
        <v>51</v>
      </c>
      <c r="E35" s="28" t="s">
        <v>420</v>
      </c>
      <c r="F35" s="28" t="s">
        <v>55</v>
      </c>
      <c r="G35" s="28">
        <v>1811</v>
      </c>
      <c r="H35" s="28" t="s">
        <v>37</v>
      </c>
      <c r="I35" s="27"/>
      <c r="J35" s="32"/>
      <c r="K35" s="28">
        <v>1815</v>
      </c>
      <c r="L35" s="27" t="s">
        <v>38</v>
      </c>
      <c r="M35" s="28" t="s">
        <v>421</v>
      </c>
      <c r="N35" s="28" t="s">
        <v>39</v>
      </c>
      <c r="O35" s="26"/>
    </row>
    <row r="36" spans="1:15" ht="15.6" x14ac:dyDescent="0.3">
      <c r="A36" s="26" t="s">
        <v>56</v>
      </c>
      <c r="B36" s="27" t="s">
        <v>57</v>
      </c>
      <c r="C36" s="28" t="s">
        <v>491</v>
      </c>
      <c r="D36" s="27" t="s">
        <v>58</v>
      </c>
      <c r="E36" s="28" t="s">
        <v>420</v>
      </c>
      <c r="F36" s="28" t="s">
        <v>36</v>
      </c>
      <c r="G36" s="28">
        <v>1811</v>
      </c>
      <c r="H36" s="28" t="s">
        <v>37</v>
      </c>
      <c r="I36" s="27"/>
      <c r="J36" s="32"/>
      <c r="K36" s="28">
        <v>1815</v>
      </c>
      <c r="L36" s="27" t="s">
        <v>38</v>
      </c>
      <c r="M36" s="28" t="s">
        <v>421</v>
      </c>
      <c r="N36" s="28" t="s">
        <v>39</v>
      </c>
      <c r="O36" s="26"/>
    </row>
    <row r="37" spans="1:15" ht="15.6" x14ac:dyDescent="0.3">
      <c r="A37" s="26" t="s">
        <v>214</v>
      </c>
      <c r="B37" s="27" t="s">
        <v>215</v>
      </c>
      <c r="C37" s="28" t="s">
        <v>492</v>
      </c>
      <c r="D37" s="27" t="s">
        <v>12</v>
      </c>
      <c r="E37" s="28" t="s">
        <v>12</v>
      </c>
      <c r="F37" s="28" t="s">
        <v>137</v>
      </c>
      <c r="G37" s="28" t="s">
        <v>179</v>
      </c>
      <c r="H37" s="28" t="s">
        <v>15</v>
      </c>
      <c r="I37" s="27"/>
      <c r="J37" s="32"/>
      <c r="K37" s="28">
        <v>1815</v>
      </c>
      <c r="L37" s="27" t="s">
        <v>12</v>
      </c>
      <c r="M37" s="28" t="s">
        <v>418</v>
      </c>
      <c r="N37" s="28" t="s">
        <v>137</v>
      </c>
      <c r="O37" s="26"/>
    </row>
    <row r="38" spans="1:15" ht="15.6" x14ac:dyDescent="0.3">
      <c r="A38" s="26" t="s">
        <v>270</v>
      </c>
      <c r="B38" s="27" t="s">
        <v>271</v>
      </c>
      <c r="C38" s="28" t="s">
        <v>494</v>
      </c>
      <c r="D38" s="27" t="s">
        <v>272</v>
      </c>
      <c r="E38" s="28" t="s">
        <v>296</v>
      </c>
      <c r="F38" s="28" t="s">
        <v>225</v>
      </c>
      <c r="G38" s="28" t="s">
        <v>273</v>
      </c>
      <c r="H38" s="28" t="s">
        <v>15</v>
      </c>
      <c r="I38" s="27"/>
      <c r="J38" s="32"/>
      <c r="K38" s="28">
        <v>1815</v>
      </c>
      <c r="L38" s="27" t="s">
        <v>12</v>
      </c>
      <c r="M38" s="28" t="s">
        <v>418</v>
      </c>
      <c r="N38" s="28" t="s">
        <v>225</v>
      </c>
      <c r="O38" s="26"/>
    </row>
    <row r="39" spans="1:15" ht="15.6" x14ac:dyDescent="0.3">
      <c r="A39" s="26" t="s">
        <v>23</v>
      </c>
      <c r="B39" s="27" t="s">
        <v>271</v>
      </c>
      <c r="C39" s="28" t="s">
        <v>496</v>
      </c>
      <c r="D39" s="27"/>
      <c r="E39" s="28" t="s">
        <v>421</v>
      </c>
      <c r="F39" s="28" t="s">
        <v>225</v>
      </c>
      <c r="G39" s="28" t="s">
        <v>273</v>
      </c>
      <c r="H39" s="28" t="s">
        <v>15</v>
      </c>
      <c r="I39" s="27"/>
      <c r="J39" s="32"/>
      <c r="K39" s="28">
        <v>1815</v>
      </c>
      <c r="L39" s="27" t="s">
        <v>12</v>
      </c>
      <c r="M39" s="28" t="s">
        <v>418</v>
      </c>
      <c r="N39" s="28" t="s">
        <v>225</v>
      </c>
      <c r="O39" s="26"/>
    </row>
    <row r="40" spans="1:15" ht="15.6" x14ac:dyDescent="0.3">
      <c r="A40" s="26" t="s">
        <v>274</v>
      </c>
      <c r="B40" s="27" t="s">
        <v>271</v>
      </c>
      <c r="C40" s="28" t="s">
        <v>497</v>
      </c>
      <c r="D40" s="27"/>
      <c r="E40" s="28" t="s">
        <v>421</v>
      </c>
      <c r="F40" s="28" t="s">
        <v>225</v>
      </c>
      <c r="G40" s="28" t="s">
        <v>273</v>
      </c>
      <c r="H40" s="28" t="s">
        <v>15</v>
      </c>
      <c r="I40" s="27"/>
      <c r="J40" s="32"/>
      <c r="K40" s="28">
        <v>1815</v>
      </c>
      <c r="L40" s="27" t="s">
        <v>12</v>
      </c>
      <c r="M40" s="28" t="s">
        <v>418</v>
      </c>
      <c r="N40" s="28" t="s">
        <v>225</v>
      </c>
      <c r="O40" s="26"/>
    </row>
    <row r="41" spans="1:15" ht="15.6" x14ac:dyDescent="0.3">
      <c r="A41" s="26" t="s">
        <v>40</v>
      </c>
      <c r="B41" s="27" t="s">
        <v>271</v>
      </c>
      <c r="C41" s="28" t="s">
        <v>498</v>
      </c>
      <c r="D41" s="27"/>
      <c r="E41" s="28" t="s">
        <v>421</v>
      </c>
      <c r="F41" s="28" t="s">
        <v>225</v>
      </c>
      <c r="G41" s="28" t="s">
        <v>273</v>
      </c>
      <c r="H41" s="28" t="s">
        <v>15</v>
      </c>
      <c r="I41" s="27"/>
      <c r="J41" s="32"/>
      <c r="K41" s="28">
        <v>1815</v>
      </c>
      <c r="L41" s="27" t="s">
        <v>12</v>
      </c>
      <c r="M41" s="28" t="s">
        <v>418</v>
      </c>
      <c r="N41" s="28" t="s">
        <v>225</v>
      </c>
      <c r="O41" s="26"/>
    </row>
    <row r="42" spans="1:15" ht="15.6" x14ac:dyDescent="0.3">
      <c r="A42" s="26" t="s">
        <v>317</v>
      </c>
      <c r="B42" s="27" t="s">
        <v>271</v>
      </c>
      <c r="C42" s="28" t="s">
        <v>495</v>
      </c>
      <c r="D42" s="27" t="s">
        <v>314</v>
      </c>
      <c r="E42" s="28" t="s">
        <v>419</v>
      </c>
      <c r="F42" s="28" t="s">
        <v>299</v>
      </c>
      <c r="G42" s="28" t="s">
        <v>315</v>
      </c>
      <c r="H42" s="28" t="s">
        <v>15</v>
      </c>
      <c r="I42" s="27"/>
      <c r="J42" s="32"/>
      <c r="K42" s="28">
        <v>1815</v>
      </c>
      <c r="L42" s="27" t="s">
        <v>314</v>
      </c>
      <c r="M42" s="28" t="s">
        <v>419</v>
      </c>
      <c r="N42" s="28" t="s">
        <v>299</v>
      </c>
      <c r="O42" s="26"/>
    </row>
    <row r="43" spans="1:15" ht="15.6" x14ac:dyDescent="0.3">
      <c r="A43" s="26" t="s">
        <v>338</v>
      </c>
      <c r="B43" s="27" t="s">
        <v>339</v>
      </c>
      <c r="C43" s="28" t="s">
        <v>500</v>
      </c>
      <c r="D43" s="27" t="s">
        <v>314</v>
      </c>
      <c r="E43" s="28" t="s">
        <v>419</v>
      </c>
      <c r="F43" s="28" t="s">
        <v>299</v>
      </c>
      <c r="G43" s="28" t="s">
        <v>315</v>
      </c>
      <c r="H43" s="28" t="s">
        <v>15</v>
      </c>
      <c r="I43" s="27"/>
      <c r="J43" s="32"/>
      <c r="K43" s="28">
        <v>1815</v>
      </c>
      <c r="L43" s="27" t="s">
        <v>314</v>
      </c>
      <c r="M43" s="28" t="s">
        <v>419</v>
      </c>
      <c r="N43" s="28" t="s">
        <v>299</v>
      </c>
      <c r="O43" s="26"/>
    </row>
    <row r="44" spans="1:15" ht="15.6" x14ac:dyDescent="0.3">
      <c r="A44" s="26" t="s">
        <v>340</v>
      </c>
      <c r="B44" s="27" t="s">
        <v>339</v>
      </c>
      <c r="C44" s="28" t="s">
        <v>501</v>
      </c>
      <c r="D44" s="27" t="s">
        <v>314</v>
      </c>
      <c r="E44" s="28" t="s">
        <v>419</v>
      </c>
      <c r="F44" s="28" t="s">
        <v>299</v>
      </c>
      <c r="G44" s="28" t="s">
        <v>315</v>
      </c>
      <c r="H44" s="28" t="s">
        <v>15</v>
      </c>
      <c r="I44" s="27"/>
      <c r="J44" s="32"/>
      <c r="K44" s="28">
        <v>1815</v>
      </c>
      <c r="L44" s="27" t="s">
        <v>314</v>
      </c>
      <c r="M44" s="28" t="s">
        <v>419</v>
      </c>
      <c r="N44" s="28" t="s">
        <v>299</v>
      </c>
      <c r="O44" s="26"/>
    </row>
    <row r="45" spans="1:15" ht="15.6" x14ac:dyDescent="0.3">
      <c r="A45" s="26" t="s">
        <v>59</v>
      </c>
      <c r="B45" s="27" t="s">
        <v>502</v>
      </c>
      <c r="C45" s="28" t="s">
        <v>503</v>
      </c>
      <c r="D45" s="27" t="s">
        <v>12</v>
      </c>
      <c r="E45" s="28" t="s">
        <v>12</v>
      </c>
      <c r="F45" s="28" t="s">
        <v>137</v>
      </c>
      <c r="G45" s="28" t="s">
        <v>151</v>
      </c>
      <c r="H45" s="28" t="s">
        <v>15</v>
      </c>
      <c r="I45" s="27"/>
      <c r="J45" s="32"/>
      <c r="K45" s="28">
        <v>1815</v>
      </c>
      <c r="L45" s="27" t="s">
        <v>12</v>
      </c>
      <c r="M45" s="28" t="s">
        <v>418</v>
      </c>
      <c r="N45" s="28" t="s">
        <v>137</v>
      </c>
      <c r="O45" s="26"/>
    </row>
    <row r="46" spans="1:15" ht="15.6" x14ac:dyDescent="0.3">
      <c r="A46" s="26" t="s">
        <v>267</v>
      </c>
      <c r="B46" s="27" t="s">
        <v>268</v>
      </c>
      <c r="C46" s="28" t="s">
        <v>505</v>
      </c>
      <c r="D46" s="27" t="s">
        <v>269</v>
      </c>
      <c r="E46" s="28" t="s">
        <v>420</v>
      </c>
      <c r="F46" s="28" t="s">
        <v>225</v>
      </c>
      <c r="G46" s="28" t="s">
        <v>226</v>
      </c>
      <c r="H46" s="28" t="s">
        <v>15</v>
      </c>
      <c r="I46" s="27"/>
      <c r="J46" s="32"/>
      <c r="K46" s="28">
        <v>1815</v>
      </c>
      <c r="L46" s="27" t="s">
        <v>12</v>
      </c>
      <c r="M46" s="28" t="s">
        <v>418</v>
      </c>
      <c r="N46" s="28" t="s">
        <v>225</v>
      </c>
      <c r="O46" s="26"/>
    </row>
    <row r="47" spans="1:15" ht="15.6" x14ac:dyDescent="0.3">
      <c r="A47" s="26" t="s">
        <v>326</v>
      </c>
      <c r="B47" s="27" t="s">
        <v>507</v>
      </c>
      <c r="C47" s="28" t="s">
        <v>508</v>
      </c>
      <c r="D47" s="27" t="s">
        <v>314</v>
      </c>
      <c r="E47" s="28" t="s">
        <v>419</v>
      </c>
      <c r="F47" s="28" t="s">
        <v>299</v>
      </c>
      <c r="G47" s="28" t="s">
        <v>315</v>
      </c>
      <c r="H47" s="28" t="s">
        <v>15</v>
      </c>
      <c r="I47" s="27"/>
      <c r="J47" s="32"/>
      <c r="K47" s="28">
        <v>1815</v>
      </c>
      <c r="L47" s="27" t="s">
        <v>314</v>
      </c>
      <c r="M47" s="28" t="s">
        <v>419</v>
      </c>
      <c r="N47" s="28" t="s">
        <v>299</v>
      </c>
      <c r="O47" s="26"/>
    </row>
    <row r="48" spans="1:15" ht="15.6" x14ac:dyDescent="0.3">
      <c r="A48" s="26" t="s">
        <v>327</v>
      </c>
      <c r="B48" s="27" t="s">
        <v>507</v>
      </c>
      <c r="C48" s="28" t="s">
        <v>508</v>
      </c>
      <c r="D48" s="27" t="s">
        <v>314</v>
      </c>
      <c r="E48" s="28" t="s">
        <v>419</v>
      </c>
      <c r="F48" s="28" t="s">
        <v>299</v>
      </c>
      <c r="G48" s="28" t="s">
        <v>315</v>
      </c>
      <c r="H48" s="28" t="s">
        <v>15</v>
      </c>
      <c r="I48" s="27"/>
      <c r="J48" s="32"/>
      <c r="K48" s="28">
        <v>1815</v>
      </c>
      <c r="L48" s="27" t="s">
        <v>314</v>
      </c>
      <c r="M48" s="28" t="s">
        <v>419</v>
      </c>
      <c r="N48" s="28" t="s">
        <v>299</v>
      </c>
      <c r="O48" s="26"/>
    </row>
    <row r="49" spans="1:15" ht="15.6" x14ac:dyDescent="0.3">
      <c r="A49" s="26" t="s">
        <v>169</v>
      </c>
      <c r="B49" s="27" t="s">
        <v>103</v>
      </c>
      <c r="C49" s="28" t="s">
        <v>514</v>
      </c>
      <c r="D49" s="27" t="s">
        <v>12</v>
      </c>
      <c r="E49" s="28" t="s">
        <v>12</v>
      </c>
      <c r="F49" s="28" t="s">
        <v>137</v>
      </c>
      <c r="G49" s="28" t="s">
        <v>151</v>
      </c>
      <c r="H49" s="28" t="s">
        <v>15</v>
      </c>
      <c r="I49" s="27"/>
      <c r="J49" s="32"/>
      <c r="K49" s="28">
        <v>1815</v>
      </c>
      <c r="L49" s="27" t="s">
        <v>12</v>
      </c>
      <c r="M49" s="28" t="s">
        <v>418</v>
      </c>
      <c r="N49" s="28" t="s">
        <v>137</v>
      </c>
      <c r="O49" s="26"/>
    </row>
    <row r="50" spans="1:15" ht="15.6" x14ac:dyDescent="0.3">
      <c r="A50" s="26" t="s">
        <v>102</v>
      </c>
      <c r="B50" s="27" t="s">
        <v>103</v>
      </c>
      <c r="C50" s="28" t="s">
        <v>515</v>
      </c>
      <c r="D50" s="27" t="s">
        <v>12</v>
      </c>
      <c r="E50" s="28" t="s">
        <v>12</v>
      </c>
      <c r="F50" s="28" t="s">
        <v>13</v>
      </c>
      <c r="G50" s="28">
        <v>1801</v>
      </c>
      <c r="H50" s="28" t="s">
        <v>15</v>
      </c>
      <c r="I50" s="27"/>
      <c r="J50" s="32"/>
      <c r="K50" s="28">
        <v>1815</v>
      </c>
      <c r="L50" s="27" t="s">
        <v>16</v>
      </c>
      <c r="M50" s="28" t="s">
        <v>418</v>
      </c>
      <c r="N50" s="28" t="s">
        <v>13</v>
      </c>
      <c r="O50" s="26"/>
    </row>
    <row r="51" spans="1:15" ht="15.6" x14ac:dyDescent="0.3">
      <c r="A51" s="26" t="s">
        <v>201</v>
      </c>
      <c r="B51" s="27" t="s">
        <v>202</v>
      </c>
      <c r="C51" s="28" t="s">
        <v>516</v>
      </c>
      <c r="D51" s="27" t="s">
        <v>12</v>
      </c>
      <c r="E51" s="28" t="s">
        <v>12</v>
      </c>
      <c r="F51" s="28" t="s">
        <v>137</v>
      </c>
      <c r="G51" s="28" t="s">
        <v>179</v>
      </c>
      <c r="H51" s="28" t="s">
        <v>37</v>
      </c>
      <c r="I51" s="27"/>
      <c r="J51" s="32"/>
      <c r="K51" s="28">
        <v>1815</v>
      </c>
      <c r="L51" s="27" t="s">
        <v>38</v>
      </c>
      <c r="M51" s="28" t="s">
        <v>421</v>
      </c>
      <c r="N51" s="28" t="s">
        <v>39</v>
      </c>
      <c r="O51" s="26"/>
    </row>
    <row r="52" spans="1:15" ht="15.6" x14ac:dyDescent="0.3">
      <c r="A52" s="26" t="s">
        <v>321</v>
      </c>
      <c r="B52" s="27" t="s">
        <v>322</v>
      </c>
      <c r="C52" s="28" t="s">
        <v>522</v>
      </c>
      <c r="D52" s="27" t="s">
        <v>314</v>
      </c>
      <c r="E52" s="28" t="s">
        <v>419</v>
      </c>
      <c r="F52" s="28" t="s">
        <v>299</v>
      </c>
      <c r="G52" s="28" t="s">
        <v>315</v>
      </c>
      <c r="H52" s="28" t="s">
        <v>15</v>
      </c>
      <c r="I52" s="27"/>
      <c r="J52" s="32"/>
      <c r="K52" s="28">
        <v>1815</v>
      </c>
      <c r="L52" s="27" t="s">
        <v>314</v>
      </c>
      <c r="M52" s="28" t="s">
        <v>419</v>
      </c>
      <c r="N52" s="28" t="s">
        <v>299</v>
      </c>
      <c r="O52" s="26"/>
    </row>
    <row r="53" spans="1:15" ht="15.6" x14ac:dyDescent="0.3">
      <c r="A53" s="26" t="s">
        <v>323</v>
      </c>
      <c r="B53" s="27" t="s">
        <v>322</v>
      </c>
      <c r="C53" s="28" t="s">
        <v>523</v>
      </c>
      <c r="D53" s="27" t="s">
        <v>314</v>
      </c>
      <c r="E53" s="28" t="s">
        <v>419</v>
      </c>
      <c r="F53" s="28" t="s">
        <v>299</v>
      </c>
      <c r="G53" s="28" t="s">
        <v>315</v>
      </c>
      <c r="H53" s="28" t="s">
        <v>15</v>
      </c>
      <c r="I53" s="27"/>
      <c r="J53" s="32"/>
      <c r="K53" s="28">
        <v>1815</v>
      </c>
      <c r="L53" s="27" t="s">
        <v>314</v>
      </c>
      <c r="M53" s="28" t="s">
        <v>419</v>
      </c>
      <c r="N53" s="28" t="s">
        <v>299</v>
      </c>
      <c r="O53" s="26"/>
    </row>
    <row r="54" spans="1:15" ht="15.6" x14ac:dyDescent="0.3">
      <c r="A54" s="26" t="s">
        <v>343</v>
      </c>
      <c r="B54" s="27" t="s">
        <v>344</v>
      </c>
      <c r="C54" s="28" t="s">
        <v>525</v>
      </c>
      <c r="D54" s="27" t="s">
        <v>314</v>
      </c>
      <c r="E54" s="28" t="s">
        <v>419</v>
      </c>
      <c r="F54" s="28" t="s">
        <v>299</v>
      </c>
      <c r="G54" s="28" t="s">
        <v>315</v>
      </c>
      <c r="H54" s="28" t="s">
        <v>15</v>
      </c>
      <c r="I54" s="27"/>
      <c r="J54" s="32"/>
      <c r="K54" s="28">
        <v>1815</v>
      </c>
      <c r="L54" s="27" t="s">
        <v>314</v>
      </c>
      <c r="M54" s="28" t="s">
        <v>419</v>
      </c>
      <c r="N54" s="28" t="s">
        <v>299</v>
      </c>
      <c r="O54" s="26"/>
    </row>
    <row r="55" spans="1:15" ht="15.6" x14ac:dyDescent="0.3">
      <c r="A55" s="26" t="s">
        <v>50</v>
      </c>
      <c r="B55" s="27" t="s">
        <v>526</v>
      </c>
      <c r="C55" s="28" t="s">
        <v>531</v>
      </c>
      <c r="D55" s="27" t="s">
        <v>51</v>
      </c>
      <c r="E55" s="28" t="s">
        <v>420</v>
      </c>
      <c r="F55" s="28" t="s">
        <v>52</v>
      </c>
      <c r="G55" s="28">
        <v>1811</v>
      </c>
      <c r="H55" s="28" t="s">
        <v>37</v>
      </c>
      <c r="I55" s="27"/>
      <c r="J55" s="32"/>
      <c r="K55" s="28">
        <v>1815</v>
      </c>
      <c r="L55" s="27" t="s">
        <v>38</v>
      </c>
      <c r="M55" s="28" t="s">
        <v>421</v>
      </c>
      <c r="N55" s="28" t="s">
        <v>39</v>
      </c>
      <c r="O55" s="26"/>
    </row>
    <row r="56" spans="1:15" ht="31.2" x14ac:dyDescent="0.3">
      <c r="A56" s="26" t="s">
        <v>241</v>
      </c>
      <c r="B56" s="27" t="s">
        <v>527</v>
      </c>
      <c r="C56" s="28" t="s">
        <v>532</v>
      </c>
      <c r="D56" s="27" t="s">
        <v>45</v>
      </c>
      <c r="E56" s="28" t="s">
        <v>420</v>
      </c>
      <c r="F56" s="28" t="s">
        <v>225</v>
      </c>
      <c r="G56" s="28" t="s">
        <v>226</v>
      </c>
      <c r="H56" s="28" t="s">
        <v>15</v>
      </c>
      <c r="I56" s="27"/>
      <c r="J56" s="32"/>
      <c r="K56" s="28">
        <v>1815</v>
      </c>
      <c r="L56" s="27" t="s">
        <v>12</v>
      </c>
      <c r="M56" s="28" t="s">
        <v>418</v>
      </c>
      <c r="N56" s="28" t="s">
        <v>225</v>
      </c>
      <c r="O56" s="26"/>
    </row>
    <row r="57" spans="1:15" ht="15.6" x14ac:dyDescent="0.3">
      <c r="A57" s="26" t="s">
        <v>79</v>
      </c>
      <c r="B57" s="27" t="s">
        <v>529</v>
      </c>
      <c r="C57" s="28" t="s">
        <v>535</v>
      </c>
      <c r="D57" s="27" t="s">
        <v>80</v>
      </c>
      <c r="E57" s="28" t="s">
        <v>420</v>
      </c>
      <c r="F57" s="28" t="s">
        <v>36</v>
      </c>
      <c r="G57" s="28">
        <v>1811</v>
      </c>
      <c r="H57" s="28" t="s">
        <v>15</v>
      </c>
      <c r="I57" s="27"/>
      <c r="J57" s="32"/>
      <c r="K57" s="28">
        <v>1815</v>
      </c>
      <c r="L57" s="27" t="s">
        <v>80</v>
      </c>
      <c r="M57" s="28" t="s">
        <v>420</v>
      </c>
      <c r="N57" s="28" t="s">
        <v>36</v>
      </c>
      <c r="O57" s="26" t="s">
        <v>81</v>
      </c>
    </row>
    <row r="58" spans="1:15" ht="15.6" x14ac:dyDescent="0.3">
      <c r="A58" s="26" t="s">
        <v>209</v>
      </c>
      <c r="B58" s="27" t="s">
        <v>83</v>
      </c>
      <c r="C58" s="28" t="s">
        <v>539</v>
      </c>
      <c r="D58" s="27" t="s">
        <v>12</v>
      </c>
      <c r="E58" s="28" t="s">
        <v>12</v>
      </c>
      <c r="F58" s="28" t="s">
        <v>137</v>
      </c>
      <c r="G58" s="28" t="s">
        <v>179</v>
      </c>
      <c r="H58" s="28" t="s">
        <v>37</v>
      </c>
      <c r="I58" s="27"/>
      <c r="J58" s="32"/>
      <c r="K58" s="28">
        <v>1815</v>
      </c>
      <c r="L58" s="27" t="s">
        <v>38</v>
      </c>
      <c r="M58" s="28" t="s">
        <v>421</v>
      </c>
      <c r="N58" s="28" t="s">
        <v>39</v>
      </c>
      <c r="O58" s="26"/>
    </row>
    <row r="59" spans="1:15" ht="15.6" x14ac:dyDescent="0.3">
      <c r="A59" s="26" t="s">
        <v>92</v>
      </c>
      <c r="B59" s="27" t="s">
        <v>83</v>
      </c>
      <c r="C59" s="28" t="s">
        <v>540</v>
      </c>
      <c r="D59" s="27" t="s">
        <v>314</v>
      </c>
      <c r="E59" s="28" t="s">
        <v>419</v>
      </c>
      <c r="F59" s="28" t="s">
        <v>299</v>
      </c>
      <c r="G59" s="28" t="s">
        <v>315</v>
      </c>
      <c r="H59" s="28" t="s">
        <v>15</v>
      </c>
      <c r="I59" s="27"/>
      <c r="J59" s="32"/>
      <c r="K59" s="28">
        <v>1815</v>
      </c>
      <c r="L59" s="27" t="s">
        <v>314</v>
      </c>
      <c r="M59" s="28" t="s">
        <v>419</v>
      </c>
      <c r="N59" s="28" t="s">
        <v>299</v>
      </c>
      <c r="O59" s="26"/>
    </row>
    <row r="60" spans="1:15" ht="15.6" x14ac:dyDescent="0.3">
      <c r="A60" s="26" t="s">
        <v>349</v>
      </c>
      <c r="B60" s="27" t="s">
        <v>83</v>
      </c>
      <c r="C60" s="28" t="s">
        <v>541</v>
      </c>
      <c r="D60" s="27" t="s">
        <v>314</v>
      </c>
      <c r="E60" s="28" t="s">
        <v>419</v>
      </c>
      <c r="F60" s="28" t="s">
        <v>299</v>
      </c>
      <c r="G60" s="28" t="s">
        <v>315</v>
      </c>
      <c r="H60" s="28" t="s">
        <v>15</v>
      </c>
      <c r="I60" s="27"/>
      <c r="J60" s="32"/>
      <c r="K60" s="28">
        <v>1815</v>
      </c>
      <c r="L60" s="27" t="s">
        <v>314</v>
      </c>
      <c r="M60" s="28" t="s">
        <v>419</v>
      </c>
      <c r="N60" s="28" t="s">
        <v>299</v>
      </c>
      <c r="O60" s="26"/>
    </row>
    <row r="61" spans="1:15" ht="15.6" x14ac:dyDescent="0.3">
      <c r="A61" s="26" t="s">
        <v>92</v>
      </c>
      <c r="B61" s="27" t="s">
        <v>83</v>
      </c>
      <c r="C61" s="28" t="s">
        <v>542</v>
      </c>
      <c r="D61" s="27" t="s">
        <v>314</v>
      </c>
      <c r="E61" s="28" t="s">
        <v>419</v>
      </c>
      <c r="F61" s="28" t="s">
        <v>299</v>
      </c>
      <c r="G61" s="28" t="s">
        <v>315</v>
      </c>
      <c r="H61" s="28" t="s">
        <v>15</v>
      </c>
      <c r="I61" s="27"/>
      <c r="J61" s="32"/>
      <c r="K61" s="28">
        <v>1815</v>
      </c>
      <c r="L61" s="27" t="s">
        <v>314</v>
      </c>
      <c r="M61" s="28" t="s">
        <v>419</v>
      </c>
      <c r="N61" s="28" t="s">
        <v>299</v>
      </c>
      <c r="O61" s="26"/>
    </row>
    <row r="62" spans="1:15" ht="15.6" x14ac:dyDescent="0.3">
      <c r="A62" s="26" t="s">
        <v>350</v>
      </c>
      <c r="B62" s="27" t="s">
        <v>83</v>
      </c>
      <c r="C62" s="28" t="s">
        <v>543</v>
      </c>
      <c r="D62" s="27" t="s">
        <v>314</v>
      </c>
      <c r="E62" s="28" t="s">
        <v>419</v>
      </c>
      <c r="F62" s="28" t="s">
        <v>299</v>
      </c>
      <c r="G62" s="28" t="s">
        <v>315</v>
      </c>
      <c r="H62" s="28" t="s">
        <v>15</v>
      </c>
      <c r="I62" s="27"/>
      <c r="J62" s="32"/>
      <c r="K62" s="28">
        <v>1815</v>
      </c>
      <c r="L62" s="27" t="s">
        <v>314</v>
      </c>
      <c r="M62" s="28" t="s">
        <v>419</v>
      </c>
      <c r="N62" s="28" t="s">
        <v>299</v>
      </c>
      <c r="O62" s="26"/>
    </row>
    <row r="63" spans="1:15" ht="15.6" x14ac:dyDescent="0.3">
      <c r="A63" s="26" t="s">
        <v>82</v>
      </c>
      <c r="B63" s="27" t="s">
        <v>83</v>
      </c>
      <c r="C63" s="28" t="s">
        <v>544</v>
      </c>
      <c r="D63" s="27" t="s">
        <v>84</v>
      </c>
      <c r="E63" s="28" t="s">
        <v>420</v>
      </c>
      <c r="F63" s="28" t="s">
        <v>36</v>
      </c>
      <c r="G63" s="28" t="s">
        <v>85</v>
      </c>
      <c r="H63" s="28" t="s">
        <v>15</v>
      </c>
      <c r="I63" s="27"/>
      <c r="J63" s="32"/>
      <c r="K63" s="28">
        <v>1815</v>
      </c>
      <c r="L63" s="27" t="s">
        <v>84</v>
      </c>
      <c r="M63" s="28" t="s">
        <v>420</v>
      </c>
      <c r="N63" s="28" t="s">
        <v>36</v>
      </c>
      <c r="O63" s="26" t="s">
        <v>86</v>
      </c>
    </row>
    <row r="64" spans="1:15" ht="15.6" x14ac:dyDescent="0.3">
      <c r="A64" s="26" t="s">
        <v>233</v>
      </c>
      <c r="B64" s="27" t="s">
        <v>136</v>
      </c>
      <c r="C64" s="28" t="s">
        <v>548</v>
      </c>
      <c r="D64" s="27" t="s">
        <v>28</v>
      </c>
      <c r="E64" s="28" t="s">
        <v>420</v>
      </c>
      <c r="F64" s="28" t="s">
        <v>225</v>
      </c>
      <c r="G64" s="28" t="s">
        <v>226</v>
      </c>
      <c r="H64" s="28" t="s">
        <v>15</v>
      </c>
      <c r="I64" s="27"/>
      <c r="J64" s="32"/>
      <c r="K64" s="28">
        <v>1815</v>
      </c>
      <c r="L64" s="27" t="s">
        <v>12</v>
      </c>
      <c r="M64" s="28" t="s">
        <v>418</v>
      </c>
      <c r="N64" s="28" t="s">
        <v>225</v>
      </c>
      <c r="O64" s="26"/>
    </row>
    <row r="65" spans="1:15" ht="15.6" x14ac:dyDescent="0.3">
      <c r="A65" s="26" t="s">
        <v>150</v>
      </c>
      <c r="B65" s="27" t="s">
        <v>136</v>
      </c>
      <c r="C65" s="28" t="s">
        <v>552</v>
      </c>
      <c r="D65" s="27" t="s">
        <v>12</v>
      </c>
      <c r="E65" s="28" t="s">
        <v>12</v>
      </c>
      <c r="F65" s="28" t="s">
        <v>137</v>
      </c>
      <c r="G65" s="28" t="s">
        <v>151</v>
      </c>
      <c r="H65" s="28" t="s">
        <v>15</v>
      </c>
      <c r="I65" s="27"/>
      <c r="J65" s="32"/>
      <c r="K65" s="28">
        <v>1815</v>
      </c>
      <c r="L65" s="27" t="s">
        <v>12</v>
      </c>
      <c r="M65" s="28" t="s">
        <v>418</v>
      </c>
      <c r="N65" s="28" t="s">
        <v>137</v>
      </c>
      <c r="O65" s="26"/>
    </row>
    <row r="66" spans="1:15" ht="15.6" x14ac:dyDescent="0.3">
      <c r="A66" s="26" t="s">
        <v>154</v>
      </c>
      <c r="B66" s="27" t="s">
        <v>136</v>
      </c>
      <c r="C66" s="28" t="s">
        <v>554</v>
      </c>
      <c r="D66" s="27" t="s">
        <v>12</v>
      </c>
      <c r="E66" s="28" t="s">
        <v>12</v>
      </c>
      <c r="F66" s="28" t="s">
        <v>137</v>
      </c>
      <c r="G66" s="28" t="s">
        <v>151</v>
      </c>
      <c r="H66" s="28" t="s">
        <v>15</v>
      </c>
      <c r="I66" s="27"/>
      <c r="J66" s="32"/>
      <c r="K66" s="28">
        <v>1815</v>
      </c>
      <c r="L66" s="27" t="s">
        <v>12</v>
      </c>
      <c r="M66" s="28" t="s">
        <v>418</v>
      </c>
      <c r="N66" s="28" t="s">
        <v>137</v>
      </c>
      <c r="O66" s="26"/>
    </row>
    <row r="67" spans="1:15" ht="15.6" x14ac:dyDescent="0.3">
      <c r="A67" s="26" t="s">
        <v>157</v>
      </c>
      <c r="B67" s="27" t="s">
        <v>136</v>
      </c>
      <c r="C67" s="28" t="s">
        <v>556</v>
      </c>
      <c r="D67" s="27" t="s">
        <v>12</v>
      </c>
      <c r="E67" s="28" t="s">
        <v>12</v>
      </c>
      <c r="F67" s="28" t="s">
        <v>137</v>
      </c>
      <c r="G67" s="28" t="s">
        <v>151</v>
      </c>
      <c r="H67" s="28" t="s">
        <v>15</v>
      </c>
      <c r="I67" s="27"/>
      <c r="J67" s="32"/>
      <c r="K67" s="28">
        <v>1815</v>
      </c>
      <c r="L67" s="27" t="s">
        <v>12</v>
      </c>
      <c r="M67" s="28" t="s">
        <v>418</v>
      </c>
      <c r="N67" s="28" t="s">
        <v>137</v>
      </c>
      <c r="O67" s="26"/>
    </row>
    <row r="68" spans="1:15" ht="15.6" x14ac:dyDescent="0.3">
      <c r="A68" s="26" t="s">
        <v>184</v>
      </c>
      <c r="B68" s="27" t="s">
        <v>136</v>
      </c>
      <c r="C68" s="28" t="s">
        <v>557</v>
      </c>
      <c r="D68" s="27" t="s">
        <v>12</v>
      </c>
      <c r="E68" s="28" t="s">
        <v>12</v>
      </c>
      <c r="F68" s="28" t="s">
        <v>137</v>
      </c>
      <c r="G68" s="28" t="s">
        <v>179</v>
      </c>
      <c r="H68" s="28" t="s">
        <v>15</v>
      </c>
      <c r="I68" s="27"/>
      <c r="J68" s="32"/>
      <c r="K68" s="28">
        <v>1815</v>
      </c>
      <c r="L68" s="27" t="s">
        <v>12</v>
      </c>
      <c r="M68" s="28" t="s">
        <v>418</v>
      </c>
      <c r="N68" s="28" t="s">
        <v>137</v>
      </c>
      <c r="O68" s="26"/>
    </row>
    <row r="69" spans="1:15" ht="15.6" x14ac:dyDescent="0.3">
      <c r="A69" s="26" t="s">
        <v>213</v>
      </c>
      <c r="B69" s="27" t="s">
        <v>88</v>
      </c>
      <c r="C69" s="28" t="s">
        <v>567</v>
      </c>
      <c r="D69" s="27" t="s">
        <v>12</v>
      </c>
      <c r="E69" s="28" t="s">
        <v>12</v>
      </c>
      <c r="F69" s="28" t="s">
        <v>137</v>
      </c>
      <c r="G69" s="28" t="s">
        <v>179</v>
      </c>
      <c r="H69" s="28" t="s">
        <v>37</v>
      </c>
      <c r="I69" s="27"/>
      <c r="J69" s="32"/>
      <c r="K69" s="28">
        <v>1815</v>
      </c>
      <c r="L69" s="27" t="s">
        <v>38</v>
      </c>
      <c r="M69" s="28" t="s">
        <v>421</v>
      </c>
      <c r="N69" s="28" t="s">
        <v>39</v>
      </c>
      <c r="O69" s="26"/>
    </row>
    <row r="70" spans="1:15" ht="15.6" x14ac:dyDescent="0.3">
      <c r="A70" s="26" t="s">
        <v>161</v>
      </c>
      <c r="B70" s="27" t="s">
        <v>88</v>
      </c>
      <c r="C70" s="28" t="s">
        <v>564</v>
      </c>
      <c r="D70" s="27" t="s">
        <v>12</v>
      </c>
      <c r="E70" s="28" t="s">
        <v>12</v>
      </c>
      <c r="F70" s="28" t="s">
        <v>137</v>
      </c>
      <c r="G70" s="28" t="s">
        <v>151</v>
      </c>
      <c r="H70" s="28" t="s">
        <v>15</v>
      </c>
      <c r="I70" s="27"/>
      <c r="J70" s="32"/>
      <c r="K70" s="28">
        <v>1815</v>
      </c>
      <c r="L70" s="27" t="s">
        <v>12</v>
      </c>
      <c r="M70" s="28" t="s">
        <v>418</v>
      </c>
      <c r="N70" s="28" t="s">
        <v>137</v>
      </c>
      <c r="O70" s="26"/>
    </row>
    <row r="71" spans="1:15" ht="15.6" x14ac:dyDescent="0.3">
      <c r="A71" s="26" t="s">
        <v>90</v>
      </c>
      <c r="B71" s="27" t="s">
        <v>88</v>
      </c>
      <c r="C71" s="28" t="s">
        <v>569</v>
      </c>
      <c r="D71" s="27" t="s">
        <v>12</v>
      </c>
      <c r="E71" s="28" t="s">
        <v>12</v>
      </c>
      <c r="F71" s="28" t="s">
        <v>13</v>
      </c>
      <c r="G71" s="28" t="s">
        <v>14</v>
      </c>
      <c r="H71" s="28" t="s">
        <v>15</v>
      </c>
      <c r="I71" s="27"/>
      <c r="J71" s="32"/>
      <c r="K71" s="28">
        <v>1815</v>
      </c>
      <c r="L71" s="27" t="s">
        <v>16</v>
      </c>
      <c r="M71" s="28" t="s">
        <v>418</v>
      </c>
      <c r="N71" s="28" t="s">
        <v>13</v>
      </c>
      <c r="O71" s="26"/>
    </row>
    <row r="72" spans="1:15" ht="15.6" x14ac:dyDescent="0.3">
      <c r="A72" s="26" t="s">
        <v>351</v>
      </c>
      <c r="B72" s="27" t="s">
        <v>88</v>
      </c>
      <c r="C72" s="28" t="s">
        <v>571</v>
      </c>
      <c r="D72" s="27" t="s">
        <v>314</v>
      </c>
      <c r="E72" s="28" t="s">
        <v>419</v>
      </c>
      <c r="F72" s="28" t="s">
        <v>299</v>
      </c>
      <c r="G72" s="28" t="s">
        <v>315</v>
      </c>
      <c r="H72" s="28" t="s">
        <v>15</v>
      </c>
      <c r="I72" s="27"/>
      <c r="J72" s="32"/>
      <c r="K72" s="28">
        <v>1815</v>
      </c>
      <c r="L72" s="27" t="s">
        <v>314</v>
      </c>
      <c r="M72" s="28" t="s">
        <v>419</v>
      </c>
      <c r="N72" s="28" t="s">
        <v>299</v>
      </c>
      <c r="O72" s="26"/>
    </row>
    <row r="73" spans="1:15" ht="15.6" x14ac:dyDescent="0.3">
      <c r="A73" s="26" t="s">
        <v>31</v>
      </c>
      <c r="B73" s="27" t="s">
        <v>70</v>
      </c>
      <c r="C73" s="28" t="s">
        <v>572</v>
      </c>
      <c r="D73" s="27" t="s">
        <v>12</v>
      </c>
      <c r="E73" s="28" t="s">
        <v>12</v>
      </c>
      <c r="F73" s="28" t="s">
        <v>13</v>
      </c>
      <c r="G73" s="28" t="s">
        <v>14</v>
      </c>
      <c r="H73" s="28" t="s">
        <v>15</v>
      </c>
      <c r="I73" s="27"/>
      <c r="J73" s="32"/>
      <c r="K73" s="28">
        <v>1815</v>
      </c>
      <c r="L73" s="27" t="s">
        <v>16</v>
      </c>
      <c r="M73" s="28" t="s">
        <v>418</v>
      </c>
      <c r="N73" s="28" t="s">
        <v>13</v>
      </c>
      <c r="O73" s="26"/>
    </row>
    <row r="74" spans="1:15" ht="15.6" x14ac:dyDescent="0.3">
      <c r="A74" s="26" t="s">
        <v>248</v>
      </c>
      <c r="B74" s="27" t="s">
        <v>249</v>
      </c>
      <c r="C74" s="28" t="s">
        <v>448</v>
      </c>
      <c r="D74" s="27" t="s">
        <v>576</v>
      </c>
      <c r="E74" s="28" t="s">
        <v>420</v>
      </c>
      <c r="F74" s="28" t="s">
        <v>225</v>
      </c>
      <c r="G74" s="28" t="s">
        <v>226</v>
      </c>
      <c r="H74" s="28" t="s">
        <v>15</v>
      </c>
      <c r="I74" s="27"/>
      <c r="J74" s="32"/>
      <c r="K74" s="28">
        <v>1815</v>
      </c>
      <c r="L74" s="27" t="s">
        <v>12</v>
      </c>
      <c r="M74" s="28" t="s">
        <v>418</v>
      </c>
      <c r="N74" s="28" t="s">
        <v>225</v>
      </c>
      <c r="O74" s="26"/>
    </row>
    <row r="75" spans="1:15" ht="15.6" x14ac:dyDescent="0.3">
      <c r="A75" s="26" t="s">
        <v>40</v>
      </c>
      <c r="B75" s="27" t="s">
        <v>41</v>
      </c>
      <c r="C75" s="28" t="s">
        <v>579</v>
      </c>
      <c r="D75" s="27" t="s">
        <v>12</v>
      </c>
      <c r="E75" s="28" t="s">
        <v>12</v>
      </c>
      <c r="F75" s="28" t="s">
        <v>13</v>
      </c>
      <c r="G75" s="28" t="s">
        <v>14</v>
      </c>
      <c r="H75" s="28" t="s">
        <v>15</v>
      </c>
      <c r="I75" s="27"/>
      <c r="J75" s="32"/>
      <c r="K75" s="28">
        <v>1815</v>
      </c>
      <c r="L75" s="27" t="s">
        <v>16</v>
      </c>
      <c r="M75" s="28" t="s">
        <v>418</v>
      </c>
      <c r="N75" s="28" t="s">
        <v>13</v>
      </c>
      <c r="O75" s="26"/>
    </row>
    <row r="76" spans="1:15" ht="15.6" x14ac:dyDescent="0.3">
      <c r="A76" s="26" t="s">
        <v>66</v>
      </c>
      <c r="B76" s="27" t="s">
        <v>67</v>
      </c>
      <c r="C76" s="28" t="s">
        <v>584</v>
      </c>
      <c r="D76" s="27" t="s">
        <v>68</v>
      </c>
      <c r="E76" s="28" t="s">
        <v>420</v>
      </c>
      <c r="F76" s="28" t="s">
        <v>36</v>
      </c>
      <c r="G76" s="28">
        <v>1811</v>
      </c>
      <c r="H76" s="28" t="s">
        <v>15</v>
      </c>
      <c r="I76" s="27"/>
      <c r="J76" s="32"/>
      <c r="K76" s="28">
        <v>1815</v>
      </c>
      <c r="L76" s="27" t="s">
        <v>69</v>
      </c>
      <c r="M76" s="28" t="s">
        <v>419</v>
      </c>
      <c r="N76" s="28" t="s">
        <v>36</v>
      </c>
      <c r="O76" s="26"/>
    </row>
    <row r="77" spans="1:15" ht="31.2" x14ac:dyDescent="0.3">
      <c r="A77" s="26" t="s">
        <v>242</v>
      </c>
      <c r="B77" s="27" t="s">
        <v>243</v>
      </c>
      <c r="C77" s="28" t="s">
        <v>585</v>
      </c>
      <c r="D77" s="27" t="s">
        <v>244</v>
      </c>
      <c r="E77" s="28" t="s">
        <v>420</v>
      </c>
      <c r="F77" s="28" t="s">
        <v>225</v>
      </c>
      <c r="G77" s="28" t="s">
        <v>226</v>
      </c>
      <c r="H77" s="28" t="s">
        <v>15</v>
      </c>
      <c r="I77" s="27"/>
      <c r="J77" s="32"/>
      <c r="K77" s="28">
        <v>1815</v>
      </c>
      <c r="L77" s="27" t="s">
        <v>12</v>
      </c>
      <c r="M77" s="28" t="s">
        <v>418</v>
      </c>
      <c r="N77" s="28" t="s">
        <v>225</v>
      </c>
      <c r="O77" s="26"/>
    </row>
    <row r="78" spans="1:15" ht="15.6" x14ac:dyDescent="0.3">
      <c r="A78" s="26" t="s">
        <v>337</v>
      </c>
      <c r="B78" s="27" t="s">
        <v>580</v>
      </c>
      <c r="C78" s="28" t="s">
        <v>587</v>
      </c>
      <c r="D78" s="27" t="s">
        <v>314</v>
      </c>
      <c r="E78" s="28" t="s">
        <v>419</v>
      </c>
      <c r="F78" s="28" t="s">
        <v>299</v>
      </c>
      <c r="G78" s="28" t="s">
        <v>315</v>
      </c>
      <c r="H78" s="28" t="s">
        <v>15</v>
      </c>
      <c r="I78" s="27"/>
      <c r="J78" s="32"/>
      <c r="K78" s="28">
        <v>1815</v>
      </c>
      <c r="L78" s="27" t="s">
        <v>314</v>
      </c>
      <c r="M78" s="28" t="s">
        <v>419</v>
      </c>
      <c r="N78" s="28" t="s">
        <v>299</v>
      </c>
      <c r="O78" s="26"/>
    </row>
    <row r="79" spans="1:15" ht="15.6" x14ac:dyDescent="0.3">
      <c r="A79" s="26" t="s">
        <v>160</v>
      </c>
      <c r="B79" s="27" t="s">
        <v>581</v>
      </c>
      <c r="C79" s="28" t="s">
        <v>588</v>
      </c>
      <c r="D79" s="27" t="s">
        <v>12</v>
      </c>
      <c r="E79" s="28" t="s">
        <v>12</v>
      </c>
      <c r="F79" s="28" t="s">
        <v>137</v>
      </c>
      <c r="G79" s="28" t="s">
        <v>151</v>
      </c>
      <c r="H79" s="28" t="s">
        <v>15</v>
      </c>
      <c r="I79" s="27"/>
      <c r="J79" s="32"/>
      <c r="K79" s="28">
        <v>1815</v>
      </c>
      <c r="L79" s="27" t="s">
        <v>12</v>
      </c>
      <c r="M79" s="28" t="s">
        <v>418</v>
      </c>
      <c r="N79" s="28" t="s">
        <v>137</v>
      </c>
      <c r="O79" s="26"/>
    </row>
    <row r="80" spans="1:15" ht="15.6" x14ac:dyDescent="0.3">
      <c r="A80" s="26" t="s">
        <v>203</v>
      </c>
      <c r="B80" s="27" t="s">
        <v>581</v>
      </c>
      <c r="C80" s="28" t="s">
        <v>588</v>
      </c>
      <c r="D80" s="27" t="s">
        <v>12</v>
      </c>
      <c r="E80" s="28" t="s">
        <v>12</v>
      </c>
      <c r="F80" s="28" t="s">
        <v>137</v>
      </c>
      <c r="G80" s="28" t="s">
        <v>179</v>
      </c>
      <c r="H80" s="28" t="s">
        <v>15</v>
      </c>
      <c r="I80" s="27"/>
      <c r="J80" s="32"/>
      <c r="K80" s="28">
        <v>1815</v>
      </c>
      <c r="L80" s="27" t="s">
        <v>12</v>
      </c>
      <c r="M80" s="28" t="s">
        <v>418</v>
      </c>
      <c r="N80" s="28" t="s">
        <v>137</v>
      </c>
      <c r="O80" s="26"/>
    </row>
    <row r="81" spans="1:15" ht="15.6" x14ac:dyDescent="0.3">
      <c r="A81" s="26" t="s">
        <v>276</v>
      </c>
      <c r="B81" s="27" t="s">
        <v>235</v>
      </c>
      <c r="C81" s="28" t="s">
        <v>598</v>
      </c>
      <c r="D81" s="27" t="s">
        <v>272</v>
      </c>
      <c r="E81" s="28" t="s">
        <v>296</v>
      </c>
      <c r="F81" s="28" t="s">
        <v>225</v>
      </c>
      <c r="G81" s="28" t="s">
        <v>273</v>
      </c>
      <c r="H81" s="28" t="s">
        <v>15</v>
      </c>
      <c r="I81" s="27"/>
      <c r="J81" s="32"/>
      <c r="K81" s="28">
        <v>1815</v>
      </c>
      <c r="L81" s="27" t="s">
        <v>12</v>
      </c>
      <c r="M81" s="28" t="s">
        <v>418</v>
      </c>
      <c r="N81" s="28" t="s">
        <v>225</v>
      </c>
      <c r="O81" s="26"/>
    </row>
    <row r="82" spans="1:15" ht="15.6" x14ac:dyDescent="0.3">
      <c r="A82" s="26" t="s">
        <v>237</v>
      </c>
      <c r="B82" s="27" t="s">
        <v>235</v>
      </c>
      <c r="C82" s="28" t="s">
        <v>596</v>
      </c>
      <c r="D82" s="27" t="s">
        <v>238</v>
      </c>
      <c r="E82" s="28" t="s">
        <v>420</v>
      </c>
      <c r="F82" s="28" t="s">
        <v>225</v>
      </c>
      <c r="G82" s="28" t="s">
        <v>226</v>
      </c>
      <c r="H82" s="28" t="s">
        <v>15</v>
      </c>
      <c r="I82" s="27"/>
      <c r="J82" s="32"/>
      <c r="K82" s="28">
        <v>1815</v>
      </c>
      <c r="L82" s="27" t="s">
        <v>12</v>
      </c>
      <c r="M82" s="28" t="s">
        <v>418</v>
      </c>
      <c r="N82" s="28" t="s">
        <v>225</v>
      </c>
      <c r="O82" s="26"/>
    </row>
    <row r="83" spans="1:15" ht="15.6" x14ac:dyDescent="0.3">
      <c r="A83" s="26" t="s">
        <v>222</v>
      </c>
      <c r="B83" s="27" t="s">
        <v>223</v>
      </c>
      <c r="C83" s="28" t="s">
        <v>599</v>
      </c>
      <c r="D83" s="27" t="s">
        <v>224</v>
      </c>
      <c r="E83" s="28" t="s">
        <v>420</v>
      </c>
      <c r="F83" s="28" t="s">
        <v>225</v>
      </c>
      <c r="G83" s="28" t="s">
        <v>226</v>
      </c>
      <c r="H83" s="28" t="s">
        <v>15</v>
      </c>
      <c r="I83" s="27"/>
      <c r="J83" s="32"/>
      <c r="K83" s="28">
        <v>1815</v>
      </c>
      <c r="L83" s="27" t="s">
        <v>12</v>
      </c>
      <c r="M83" s="28" t="s">
        <v>418</v>
      </c>
      <c r="N83" s="28" t="s">
        <v>225</v>
      </c>
      <c r="O83" s="26"/>
    </row>
    <row r="84" spans="1:15" ht="15.6" x14ac:dyDescent="0.3">
      <c r="A84" s="26" t="s">
        <v>228</v>
      </c>
      <c r="B84" s="27" t="s">
        <v>223</v>
      </c>
      <c r="C84" s="28" t="s">
        <v>601</v>
      </c>
      <c r="D84" s="27"/>
      <c r="E84" s="28" t="s">
        <v>421</v>
      </c>
      <c r="F84" s="28" t="s">
        <v>225</v>
      </c>
      <c r="G84" s="28" t="s">
        <v>226</v>
      </c>
      <c r="H84" s="28" t="s">
        <v>15</v>
      </c>
      <c r="I84" s="27"/>
      <c r="J84" s="32"/>
      <c r="K84" s="28">
        <v>1815</v>
      </c>
      <c r="L84" s="27" t="s">
        <v>12</v>
      </c>
      <c r="M84" s="28" t="s">
        <v>418</v>
      </c>
      <c r="N84" s="28" t="s">
        <v>225</v>
      </c>
      <c r="O84" s="26"/>
    </row>
    <row r="85" spans="1:15" ht="15.6" x14ac:dyDescent="0.3">
      <c r="A85" s="26" t="s">
        <v>347</v>
      </c>
      <c r="B85" s="27" t="s">
        <v>348</v>
      </c>
      <c r="C85" s="28" t="s">
        <v>603</v>
      </c>
      <c r="D85" s="27" t="s">
        <v>314</v>
      </c>
      <c r="E85" s="28" t="s">
        <v>419</v>
      </c>
      <c r="F85" s="28" t="s">
        <v>299</v>
      </c>
      <c r="G85" s="28" t="s">
        <v>315</v>
      </c>
      <c r="H85" s="28" t="s">
        <v>15</v>
      </c>
      <c r="I85" s="27"/>
      <c r="J85" s="32"/>
      <c r="K85" s="28">
        <v>1815</v>
      </c>
      <c r="L85" s="27" t="s">
        <v>314</v>
      </c>
      <c r="M85" s="28" t="s">
        <v>419</v>
      </c>
      <c r="N85" s="28" t="s">
        <v>299</v>
      </c>
      <c r="O85" s="26"/>
    </row>
    <row r="86" spans="1:15" ht="15.6" x14ac:dyDescent="0.3">
      <c r="A86" s="26" t="s">
        <v>332</v>
      </c>
      <c r="B86" s="27" t="s">
        <v>348</v>
      </c>
      <c r="C86" s="28" t="s">
        <v>604</v>
      </c>
      <c r="D86" s="27" t="s">
        <v>314</v>
      </c>
      <c r="E86" s="28" t="s">
        <v>419</v>
      </c>
      <c r="F86" s="28" t="s">
        <v>299</v>
      </c>
      <c r="G86" s="28" t="s">
        <v>315</v>
      </c>
      <c r="H86" s="28" t="s">
        <v>15</v>
      </c>
      <c r="I86" s="27"/>
      <c r="J86" s="32"/>
      <c r="K86" s="28">
        <v>1815</v>
      </c>
      <c r="L86" s="27" t="s">
        <v>314</v>
      </c>
      <c r="M86" s="28" t="s">
        <v>419</v>
      </c>
      <c r="N86" s="28" t="s">
        <v>299</v>
      </c>
      <c r="O86" s="26"/>
    </row>
    <row r="87" spans="1:15" ht="15.6" x14ac:dyDescent="0.3">
      <c r="A87" s="26" t="s">
        <v>287</v>
      </c>
      <c r="B87" s="27" t="s">
        <v>288</v>
      </c>
      <c r="C87" s="28" t="s">
        <v>606</v>
      </c>
      <c r="D87" s="27" t="s">
        <v>289</v>
      </c>
      <c r="E87" s="28" t="s">
        <v>420</v>
      </c>
      <c r="F87" s="28" t="s">
        <v>225</v>
      </c>
      <c r="G87" s="28" t="s">
        <v>273</v>
      </c>
      <c r="H87" s="28" t="s">
        <v>15</v>
      </c>
      <c r="I87" s="27"/>
      <c r="J87" s="32"/>
      <c r="K87" s="28">
        <v>1815</v>
      </c>
      <c r="L87" s="27" t="s">
        <v>12</v>
      </c>
      <c r="M87" s="28" t="s">
        <v>418</v>
      </c>
      <c r="N87" s="28" t="s">
        <v>225</v>
      </c>
      <c r="O87" s="26"/>
    </row>
    <row r="88" spans="1:15" ht="31.2" x14ac:dyDescent="0.3">
      <c r="A88" s="26" t="s">
        <v>256</v>
      </c>
      <c r="B88" s="27" t="s">
        <v>607</v>
      </c>
      <c r="C88" s="28" t="s">
        <v>609</v>
      </c>
      <c r="D88" s="27" t="s">
        <v>28</v>
      </c>
      <c r="E88" s="28" t="s">
        <v>420</v>
      </c>
      <c r="F88" s="28" t="s">
        <v>225</v>
      </c>
      <c r="G88" s="28" t="s">
        <v>226</v>
      </c>
      <c r="H88" s="28" t="s">
        <v>15</v>
      </c>
      <c r="I88" s="27"/>
      <c r="J88" s="32"/>
      <c r="K88" s="28">
        <v>1815</v>
      </c>
      <c r="L88" s="27" t="s">
        <v>12</v>
      </c>
      <c r="M88" s="28" t="s">
        <v>418</v>
      </c>
      <c r="N88" s="28" t="s">
        <v>225</v>
      </c>
      <c r="O88" s="26"/>
    </row>
    <row r="89" spans="1:15" ht="15.6" x14ac:dyDescent="0.3">
      <c r="A89" s="26" t="s">
        <v>345</v>
      </c>
      <c r="B89" s="27" t="s">
        <v>346</v>
      </c>
      <c r="C89" s="28" t="s">
        <v>610</v>
      </c>
      <c r="D89" s="27" t="s">
        <v>314</v>
      </c>
      <c r="E89" s="28" t="s">
        <v>419</v>
      </c>
      <c r="F89" s="28" t="s">
        <v>299</v>
      </c>
      <c r="G89" s="28" t="s">
        <v>315</v>
      </c>
      <c r="H89" s="28" t="s">
        <v>15</v>
      </c>
      <c r="I89" s="27"/>
      <c r="J89" s="32"/>
      <c r="K89" s="28">
        <v>1815</v>
      </c>
      <c r="L89" s="27" t="s">
        <v>314</v>
      </c>
      <c r="M89" s="28" t="s">
        <v>419</v>
      </c>
      <c r="N89" s="28" t="s">
        <v>299</v>
      </c>
      <c r="O89" s="26"/>
    </row>
    <row r="90" spans="1:15" ht="15.6" x14ac:dyDescent="0.3">
      <c r="A90" s="26" t="s">
        <v>283</v>
      </c>
      <c r="B90" s="27" t="s">
        <v>368</v>
      </c>
      <c r="C90" s="28" t="s">
        <v>611</v>
      </c>
      <c r="D90" s="27" t="s">
        <v>314</v>
      </c>
      <c r="E90" s="28" t="s">
        <v>419</v>
      </c>
      <c r="F90" s="28" t="s">
        <v>299</v>
      </c>
      <c r="G90" s="28" t="s">
        <v>315</v>
      </c>
      <c r="H90" s="28" t="s">
        <v>15</v>
      </c>
      <c r="I90" s="27"/>
      <c r="J90" s="32"/>
      <c r="K90" s="28">
        <v>1815</v>
      </c>
      <c r="L90" s="27" t="s">
        <v>358</v>
      </c>
      <c r="M90" s="28" t="s">
        <v>418</v>
      </c>
      <c r="N90" s="28" t="s">
        <v>299</v>
      </c>
      <c r="O90" s="26"/>
    </row>
    <row r="91" spans="1:15" ht="15.6" x14ac:dyDescent="0.3">
      <c r="A91" s="26" t="s">
        <v>146</v>
      </c>
      <c r="B91" s="27" t="s">
        <v>147</v>
      </c>
      <c r="C91" s="28" t="s">
        <v>616</v>
      </c>
      <c r="D91" s="27" t="s">
        <v>12</v>
      </c>
      <c r="E91" s="28" t="s">
        <v>12</v>
      </c>
      <c r="F91" s="28" t="s">
        <v>137</v>
      </c>
      <c r="G91" s="28" t="s">
        <v>138</v>
      </c>
      <c r="H91" s="28" t="s">
        <v>37</v>
      </c>
      <c r="I91" s="27"/>
      <c r="J91" s="32"/>
      <c r="K91" s="28">
        <v>1815</v>
      </c>
      <c r="L91" s="27" t="s">
        <v>38</v>
      </c>
      <c r="M91" s="28" t="s">
        <v>421</v>
      </c>
      <c r="N91" s="28" t="s">
        <v>39</v>
      </c>
      <c r="O91" s="26"/>
    </row>
    <row r="92" spans="1:15" ht="15.6" x14ac:dyDescent="0.3">
      <c r="A92" s="26" t="s">
        <v>201</v>
      </c>
      <c r="B92" s="27" t="s">
        <v>147</v>
      </c>
      <c r="C92" s="28" t="s">
        <v>617</v>
      </c>
      <c r="D92" s="27" t="s">
        <v>290</v>
      </c>
      <c r="E92" s="28" t="s">
        <v>420</v>
      </c>
      <c r="F92" s="28" t="s">
        <v>225</v>
      </c>
      <c r="G92" s="28" t="s">
        <v>273</v>
      </c>
      <c r="H92" s="28" t="s">
        <v>15</v>
      </c>
      <c r="I92" s="27"/>
      <c r="J92" s="32"/>
      <c r="K92" s="28">
        <v>1815</v>
      </c>
      <c r="L92" s="27" t="s">
        <v>12</v>
      </c>
      <c r="M92" s="28" t="s">
        <v>418</v>
      </c>
      <c r="N92" s="28" t="s">
        <v>225</v>
      </c>
      <c r="O92" s="26"/>
    </row>
    <row r="93" spans="1:15" ht="15.6" x14ac:dyDescent="0.3">
      <c r="A93" s="26" t="s">
        <v>257</v>
      </c>
      <c r="B93" s="27" t="s">
        <v>258</v>
      </c>
      <c r="C93" s="28" t="s">
        <v>618</v>
      </c>
      <c r="D93" s="27" t="s">
        <v>259</v>
      </c>
      <c r="E93" s="28" t="s">
        <v>420</v>
      </c>
      <c r="F93" s="28" t="s">
        <v>225</v>
      </c>
      <c r="G93" s="28" t="s">
        <v>226</v>
      </c>
      <c r="H93" s="28" t="s">
        <v>15</v>
      </c>
      <c r="I93" s="27"/>
      <c r="J93" s="32"/>
      <c r="K93" s="28">
        <v>1815</v>
      </c>
      <c r="L93" s="27" t="s">
        <v>12</v>
      </c>
      <c r="M93" s="28" t="s">
        <v>418</v>
      </c>
      <c r="N93" s="28" t="s">
        <v>225</v>
      </c>
      <c r="O93" s="26"/>
    </row>
    <row r="94" spans="1:15" ht="15.6" x14ac:dyDescent="0.3">
      <c r="A94" s="26" t="s">
        <v>291</v>
      </c>
      <c r="B94" s="27" t="s">
        <v>292</v>
      </c>
      <c r="C94" s="28" t="s">
        <v>619</v>
      </c>
      <c r="D94" s="27" t="s">
        <v>293</v>
      </c>
      <c r="E94" s="28" t="s">
        <v>420</v>
      </c>
      <c r="F94" s="28" t="s">
        <v>225</v>
      </c>
      <c r="G94" s="28" t="s">
        <v>273</v>
      </c>
      <c r="H94" s="28" t="s">
        <v>15</v>
      </c>
      <c r="I94" s="27"/>
      <c r="J94" s="32"/>
      <c r="K94" s="28">
        <v>1815</v>
      </c>
      <c r="L94" s="27" t="s">
        <v>12</v>
      </c>
      <c r="M94" s="28" t="s">
        <v>418</v>
      </c>
      <c r="N94" s="28" t="s">
        <v>225</v>
      </c>
      <c r="O94" s="26"/>
    </row>
    <row r="95" spans="1:15" ht="15.6" x14ac:dyDescent="0.3">
      <c r="A95" s="26" t="s">
        <v>357</v>
      </c>
      <c r="B95" s="27" t="s">
        <v>292</v>
      </c>
      <c r="C95" s="28" t="s">
        <v>619</v>
      </c>
      <c r="D95" s="27" t="s">
        <v>314</v>
      </c>
      <c r="E95" s="28" t="s">
        <v>419</v>
      </c>
      <c r="F95" s="28" t="s">
        <v>299</v>
      </c>
      <c r="G95" s="28" t="s">
        <v>315</v>
      </c>
      <c r="H95" s="28" t="s">
        <v>15</v>
      </c>
      <c r="I95" s="27"/>
      <c r="J95" s="32"/>
      <c r="K95" s="28">
        <v>1815</v>
      </c>
      <c r="L95" s="27" t="s">
        <v>358</v>
      </c>
      <c r="M95" s="28" t="s">
        <v>418</v>
      </c>
      <c r="N95" s="28" t="s">
        <v>299</v>
      </c>
      <c r="O95" s="26"/>
    </row>
    <row r="96" spans="1:15" ht="15.6" x14ac:dyDescent="0.3">
      <c r="A96" s="26" t="s">
        <v>355</v>
      </c>
      <c r="B96" s="27" t="s">
        <v>292</v>
      </c>
      <c r="C96" s="28" t="s">
        <v>619</v>
      </c>
      <c r="D96" s="27" t="s">
        <v>314</v>
      </c>
      <c r="E96" s="28" t="s">
        <v>419</v>
      </c>
      <c r="F96" s="28" t="s">
        <v>299</v>
      </c>
      <c r="G96" s="28" t="s">
        <v>315</v>
      </c>
      <c r="H96" s="28" t="s">
        <v>15</v>
      </c>
      <c r="I96" s="27"/>
      <c r="J96" s="32"/>
      <c r="K96" s="28">
        <v>1815</v>
      </c>
      <c r="L96" s="27" t="s">
        <v>314</v>
      </c>
      <c r="M96" s="28" t="s">
        <v>419</v>
      </c>
      <c r="N96" s="28" t="s">
        <v>299</v>
      </c>
      <c r="O96" s="26"/>
    </row>
    <row r="97" spans="1:15" ht="15.6" x14ac:dyDescent="0.3">
      <c r="A97" s="26" t="s">
        <v>356</v>
      </c>
      <c r="B97" s="27" t="s">
        <v>292</v>
      </c>
      <c r="C97" s="28" t="s">
        <v>619</v>
      </c>
      <c r="D97" s="27" t="s">
        <v>314</v>
      </c>
      <c r="E97" s="28" t="s">
        <v>419</v>
      </c>
      <c r="F97" s="28" t="s">
        <v>299</v>
      </c>
      <c r="G97" s="28" t="s">
        <v>315</v>
      </c>
      <c r="H97" s="28" t="s">
        <v>15</v>
      </c>
      <c r="I97" s="27"/>
      <c r="J97" s="32"/>
      <c r="K97" s="28">
        <v>1815</v>
      </c>
      <c r="L97" s="27" t="s">
        <v>314</v>
      </c>
      <c r="M97" s="28" t="s">
        <v>419</v>
      </c>
      <c r="N97" s="28" t="s">
        <v>299</v>
      </c>
      <c r="O97" s="26"/>
    </row>
    <row r="98" spans="1:15" ht="15.6" x14ac:dyDescent="0.3">
      <c r="A98" s="26" t="s">
        <v>359</v>
      </c>
      <c r="B98" s="27" t="s">
        <v>292</v>
      </c>
      <c r="C98" s="28" t="s">
        <v>619</v>
      </c>
      <c r="D98" s="27" t="s">
        <v>314</v>
      </c>
      <c r="E98" s="28" t="s">
        <v>419</v>
      </c>
      <c r="F98" s="28" t="s">
        <v>299</v>
      </c>
      <c r="G98" s="28" t="s">
        <v>315</v>
      </c>
      <c r="H98" s="28" t="s">
        <v>15</v>
      </c>
      <c r="I98" s="27"/>
      <c r="J98" s="32"/>
      <c r="K98" s="28">
        <v>1815</v>
      </c>
      <c r="L98" s="27" t="s">
        <v>314</v>
      </c>
      <c r="M98" s="28" t="s">
        <v>419</v>
      </c>
      <c r="N98" s="28" t="s">
        <v>299</v>
      </c>
      <c r="O98" s="26"/>
    </row>
    <row r="99" spans="1:15" ht="15.6" x14ac:dyDescent="0.3">
      <c r="A99" s="26" t="s">
        <v>360</v>
      </c>
      <c r="B99" s="27" t="s">
        <v>292</v>
      </c>
      <c r="C99" s="28" t="s">
        <v>619</v>
      </c>
      <c r="D99" s="27" t="s">
        <v>314</v>
      </c>
      <c r="E99" s="28" t="s">
        <v>419</v>
      </c>
      <c r="F99" s="28" t="s">
        <v>299</v>
      </c>
      <c r="G99" s="28" t="s">
        <v>315</v>
      </c>
      <c r="H99" s="28" t="s">
        <v>15</v>
      </c>
      <c r="I99" s="27"/>
      <c r="J99" s="32"/>
      <c r="K99" s="28">
        <v>1815</v>
      </c>
      <c r="L99" s="27" t="s">
        <v>314</v>
      </c>
      <c r="M99" s="28" t="s">
        <v>419</v>
      </c>
      <c r="N99" s="28" t="s">
        <v>299</v>
      </c>
      <c r="O99" s="26"/>
    </row>
    <row r="100" spans="1:15" ht="15.6" x14ac:dyDescent="0.3">
      <c r="A100" s="26" t="s">
        <v>361</v>
      </c>
      <c r="B100" s="27" t="s">
        <v>292</v>
      </c>
      <c r="C100" s="28" t="s">
        <v>619</v>
      </c>
      <c r="D100" s="27" t="s">
        <v>314</v>
      </c>
      <c r="E100" s="28" t="s">
        <v>419</v>
      </c>
      <c r="F100" s="28" t="s">
        <v>299</v>
      </c>
      <c r="G100" s="28" t="s">
        <v>315</v>
      </c>
      <c r="H100" s="28" t="s">
        <v>15</v>
      </c>
      <c r="I100" s="27" t="s">
        <v>22</v>
      </c>
      <c r="J100" s="32">
        <v>1801</v>
      </c>
      <c r="K100" s="28">
        <v>1815</v>
      </c>
      <c r="L100" s="27" t="s">
        <v>314</v>
      </c>
      <c r="M100" s="28" t="s">
        <v>419</v>
      </c>
      <c r="N100" s="28" t="s">
        <v>299</v>
      </c>
      <c r="O100" s="26" t="s">
        <v>362</v>
      </c>
    </row>
    <row r="101" spans="1:15" ht="15.6" x14ac:dyDescent="0.3">
      <c r="A101" s="26" t="s">
        <v>363</v>
      </c>
      <c r="B101" s="27" t="s">
        <v>292</v>
      </c>
      <c r="C101" s="28" t="s">
        <v>619</v>
      </c>
      <c r="D101" s="27" t="s">
        <v>314</v>
      </c>
      <c r="E101" s="28" t="s">
        <v>419</v>
      </c>
      <c r="F101" s="28" t="s">
        <v>299</v>
      </c>
      <c r="G101" s="28" t="s">
        <v>315</v>
      </c>
      <c r="H101" s="28" t="s">
        <v>15</v>
      </c>
      <c r="I101" s="27"/>
      <c r="J101" s="32"/>
      <c r="K101" s="28">
        <v>1815</v>
      </c>
      <c r="L101" s="27" t="s">
        <v>314</v>
      </c>
      <c r="M101" s="28" t="s">
        <v>419</v>
      </c>
      <c r="N101" s="28" t="s">
        <v>299</v>
      </c>
      <c r="O101" s="26"/>
    </row>
    <row r="102" spans="1:15" ht="15.6" x14ac:dyDescent="0.3">
      <c r="A102" s="26" t="s">
        <v>364</v>
      </c>
      <c r="B102" s="27" t="s">
        <v>292</v>
      </c>
      <c r="C102" s="28" t="s">
        <v>619</v>
      </c>
      <c r="D102" s="27" t="s">
        <v>314</v>
      </c>
      <c r="E102" s="28" t="s">
        <v>419</v>
      </c>
      <c r="F102" s="28" t="s">
        <v>299</v>
      </c>
      <c r="G102" s="28" t="s">
        <v>315</v>
      </c>
      <c r="H102" s="28" t="s">
        <v>15</v>
      </c>
      <c r="I102" s="27"/>
      <c r="J102" s="32"/>
      <c r="K102" s="28">
        <v>1815</v>
      </c>
      <c r="L102" s="27" t="s">
        <v>314</v>
      </c>
      <c r="M102" s="28" t="s">
        <v>419</v>
      </c>
      <c r="N102" s="28" t="s">
        <v>299</v>
      </c>
      <c r="O102" s="26"/>
    </row>
    <row r="103" spans="1:15" ht="31.2" x14ac:dyDescent="0.3">
      <c r="A103" s="26" t="s">
        <v>264</v>
      </c>
      <c r="B103" s="27" t="s">
        <v>265</v>
      </c>
      <c r="C103" s="28" t="s">
        <v>623</v>
      </c>
      <c r="D103" s="27" t="s">
        <v>266</v>
      </c>
      <c r="E103" s="28" t="s">
        <v>420</v>
      </c>
      <c r="F103" s="28" t="s">
        <v>225</v>
      </c>
      <c r="G103" s="28" t="s">
        <v>226</v>
      </c>
      <c r="H103" s="28" t="s">
        <v>15</v>
      </c>
      <c r="I103" s="27"/>
      <c r="J103" s="32"/>
      <c r="K103" s="28">
        <v>1815</v>
      </c>
      <c r="L103" s="27" t="s">
        <v>12</v>
      </c>
      <c r="M103" s="28" t="s">
        <v>418</v>
      </c>
      <c r="N103" s="28" t="s">
        <v>225</v>
      </c>
      <c r="O103" s="26"/>
    </row>
    <row r="104" spans="1:15" ht="15.6" x14ac:dyDescent="0.3">
      <c r="A104" s="26" t="s">
        <v>352</v>
      </c>
      <c r="B104" s="27" t="s">
        <v>353</v>
      </c>
      <c r="C104" s="28" t="s">
        <v>624</v>
      </c>
      <c r="D104" s="27" t="s">
        <v>314</v>
      </c>
      <c r="E104" s="28" t="s">
        <v>419</v>
      </c>
      <c r="F104" s="28" t="s">
        <v>299</v>
      </c>
      <c r="G104" s="28" t="s">
        <v>315</v>
      </c>
      <c r="H104" s="28" t="s">
        <v>15</v>
      </c>
      <c r="I104" s="27"/>
      <c r="J104" s="32"/>
      <c r="K104" s="28">
        <v>1815</v>
      </c>
      <c r="L104" s="27" t="s">
        <v>314</v>
      </c>
      <c r="M104" s="28" t="s">
        <v>419</v>
      </c>
      <c r="N104" s="28" t="s">
        <v>299</v>
      </c>
      <c r="O104" s="26"/>
    </row>
    <row r="105" spans="1:15" ht="15.6" x14ac:dyDescent="0.3">
      <c r="A105" s="26" t="s">
        <v>208</v>
      </c>
      <c r="B105" s="27" t="s">
        <v>353</v>
      </c>
      <c r="C105" s="28" t="s">
        <v>625</v>
      </c>
      <c r="D105" s="27" t="s">
        <v>314</v>
      </c>
      <c r="E105" s="28" t="s">
        <v>419</v>
      </c>
      <c r="F105" s="28" t="s">
        <v>299</v>
      </c>
      <c r="G105" s="28" t="s">
        <v>315</v>
      </c>
      <c r="H105" s="28" t="s">
        <v>15</v>
      </c>
      <c r="I105" s="27"/>
      <c r="J105" s="32"/>
      <c r="K105" s="28">
        <v>1815</v>
      </c>
      <c r="L105" s="27" t="s">
        <v>314</v>
      </c>
      <c r="M105" s="28" t="s">
        <v>419</v>
      </c>
      <c r="N105" s="28" t="s">
        <v>299</v>
      </c>
      <c r="O105" s="26"/>
    </row>
    <row r="106" spans="1:15" ht="15.6" x14ac:dyDescent="0.3">
      <c r="A106" s="26" t="s">
        <v>354</v>
      </c>
      <c r="B106" s="27" t="s">
        <v>353</v>
      </c>
      <c r="C106" s="28" t="s">
        <v>626</v>
      </c>
      <c r="D106" s="27" t="s">
        <v>314</v>
      </c>
      <c r="E106" s="28" t="s">
        <v>419</v>
      </c>
      <c r="F106" s="28" t="s">
        <v>299</v>
      </c>
      <c r="G106" s="28" t="s">
        <v>315</v>
      </c>
      <c r="H106" s="28" t="s">
        <v>15</v>
      </c>
      <c r="I106" s="27"/>
      <c r="J106" s="32"/>
      <c r="K106" s="28">
        <v>1815</v>
      </c>
      <c r="L106" s="27" t="s">
        <v>314</v>
      </c>
      <c r="M106" s="28" t="s">
        <v>419</v>
      </c>
      <c r="N106" s="28" t="s">
        <v>299</v>
      </c>
      <c r="O106" s="26"/>
    </row>
    <row r="107" spans="1:15" ht="15.6" x14ac:dyDescent="0.3">
      <c r="A107" s="26" t="s">
        <v>341</v>
      </c>
      <c r="B107" s="27" t="s">
        <v>342</v>
      </c>
      <c r="C107" s="28" t="s">
        <v>636</v>
      </c>
      <c r="D107" s="27" t="s">
        <v>314</v>
      </c>
      <c r="E107" s="28" t="s">
        <v>419</v>
      </c>
      <c r="F107" s="28" t="s">
        <v>299</v>
      </c>
      <c r="G107" s="28" t="s">
        <v>315</v>
      </c>
      <c r="H107" s="28" t="s">
        <v>15</v>
      </c>
      <c r="I107" s="27"/>
      <c r="J107" s="32"/>
      <c r="K107" s="28">
        <v>1815</v>
      </c>
      <c r="L107" s="27" t="s">
        <v>314</v>
      </c>
      <c r="M107" s="28" t="s">
        <v>419</v>
      </c>
      <c r="N107" s="28" t="s">
        <v>299</v>
      </c>
      <c r="O107" s="26"/>
    </row>
    <row r="108" spans="1:15" ht="15.6" x14ac:dyDescent="0.3">
      <c r="A108" s="26" t="s">
        <v>109</v>
      </c>
      <c r="B108" s="27" t="s">
        <v>110</v>
      </c>
      <c r="C108" s="28" t="s">
        <v>638</v>
      </c>
      <c r="D108" s="27" t="s">
        <v>111</v>
      </c>
      <c r="E108" s="28" t="s">
        <v>420</v>
      </c>
      <c r="F108" s="28" t="s">
        <v>112</v>
      </c>
      <c r="G108" s="28">
        <v>1812</v>
      </c>
      <c r="H108" s="28" t="s">
        <v>15</v>
      </c>
      <c r="I108" s="27"/>
      <c r="J108" s="32"/>
      <c r="K108" s="28">
        <v>1815</v>
      </c>
      <c r="L108" s="27" t="s">
        <v>111</v>
      </c>
      <c r="M108" s="28" t="s">
        <v>420</v>
      </c>
      <c r="N108" s="28" t="s">
        <v>112</v>
      </c>
      <c r="O108" s="26"/>
    </row>
    <row r="109" spans="1:15" ht="15.6" x14ac:dyDescent="0.3">
      <c r="A109" s="26" t="s">
        <v>148</v>
      </c>
      <c r="B109" s="27" t="s">
        <v>149</v>
      </c>
      <c r="C109" s="28" t="s">
        <v>639</v>
      </c>
      <c r="D109" s="27" t="s">
        <v>12</v>
      </c>
      <c r="E109" s="28" t="s">
        <v>12</v>
      </c>
      <c r="F109" s="28" t="s">
        <v>137</v>
      </c>
      <c r="G109" s="28" t="s">
        <v>138</v>
      </c>
      <c r="H109" s="28" t="s">
        <v>15</v>
      </c>
      <c r="I109" s="27"/>
      <c r="J109" s="32"/>
      <c r="K109" s="28">
        <v>1815</v>
      </c>
      <c r="L109" s="27" t="s">
        <v>12</v>
      </c>
      <c r="M109" s="28" t="s">
        <v>418</v>
      </c>
      <c r="N109" s="28" t="s">
        <v>137</v>
      </c>
      <c r="O109" s="26"/>
    </row>
    <row r="110" spans="1:15" ht="15.6" x14ac:dyDescent="0.3">
      <c r="A110" s="26" t="s">
        <v>219</v>
      </c>
      <c r="B110" s="27" t="s">
        <v>167</v>
      </c>
      <c r="C110" s="28" t="s">
        <v>646</v>
      </c>
      <c r="D110" s="27" t="s">
        <v>220</v>
      </c>
      <c r="E110" s="28" t="s">
        <v>419</v>
      </c>
      <c r="F110" s="28" t="s">
        <v>137</v>
      </c>
      <c r="G110" s="28" t="s">
        <v>221</v>
      </c>
      <c r="H110" s="28" t="s">
        <v>15</v>
      </c>
      <c r="I110" s="27"/>
      <c r="J110" s="32"/>
      <c r="K110" s="28">
        <v>1815</v>
      </c>
      <c r="L110" s="27" t="s">
        <v>12</v>
      </c>
      <c r="M110" s="28" t="s">
        <v>418</v>
      </c>
      <c r="N110" s="28" t="s">
        <v>137</v>
      </c>
      <c r="O110" s="26"/>
    </row>
    <row r="111" spans="1:15" ht="15.6" x14ac:dyDescent="0.3">
      <c r="A111" s="26" t="s">
        <v>369</v>
      </c>
      <c r="B111" s="27" t="s">
        <v>171</v>
      </c>
      <c r="C111" s="28" t="s">
        <v>649</v>
      </c>
      <c r="D111" s="27" t="s">
        <v>314</v>
      </c>
      <c r="E111" s="28" t="s">
        <v>419</v>
      </c>
      <c r="F111" s="28" t="s">
        <v>299</v>
      </c>
      <c r="G111" s="28" t="s">
        <v>315</v>
      </c>
      <c r="H111" s="28" t="s">
        <v>15</v>
      </c>
      <c r="I111" s="27"/>
      <c r="J111" s="32"/>
      <c r="K111" s="28">
        <v>1815</v>
      </c>
      <c r="L111" s="27" t="s">
        <v>314</v>
      </c>
      <c r="M111" s="28" t="s">
        <v>419</v>
      </c>
      <c r="N111" s="28" t="s">
        <v>299</v>
      </c>
      <c r="O111" s="26"/>
    </row>
    <row r="112" spans="1:15" ht="15.6" x14ac:dyDescent="0.3">
      <c r="A112" s="26" t="s">
        <v>648</v>
      </c>
      <c r="B112" s="27" t="s">
        <v>171</v>
      </c>
      <c r="C112" s="28" t="s">
        <v>650</v>
      </c>
      <c r="D112" s="27" t="s">
        <v>314</v>
      </c>
      <c r="E112" s="28" t="s">
        <v>419</v>
      </c>
      <c r="F112" s="28" t="s">
        <v>299</v>
      </c>
      <c r="G112" s="28" t="s">
        <v>315</v>
      </c>
      <c r="H112" s="28" t="s">
        <v>15</v>
      </c>
      <c r="I112" s="27"/>
      <c r="J112" s="32"/>
      <c r="K112" s="28">
        <v>1815</v>
      </c>
      <c r="L112" s="27" t="s">
        <v>314</v>
      </c>
      <c r="M112" s="28" t="s">
        <v>419</v>
      </c>
      <c r="N112" s="28" t="s">
        <v>299</v>
      </c>
      <c r="O112" s="26"/>
    </row>
    <row r="113" spans="1:15" ht="15.6" x14ac:dyDescent="0.3">
      <c r="A113" s="26" t="s">
        <v>370</v>
      </c>
      <c r="B113" s="27" t="s">
        <v>171</v>
      </c>
      <c r="C113" s="28" t="s">
        <v>651</v>
      </c>
      <c r="D113" s="27" t="s">
        <v>314</v>
      </c>
      <c r="E113" s="28" t="s">
        <v>419</v>
      </c>
      <c r="F113" s="28" t="s">
        <v>299</v>
      </c>
      <c r="G113" s="28" t="s">
        <v>315</v>
      </c>
      <c r="H113" s="28" t="s">
        <v>15</v>
      </c>
      <c r="I113" s="27" t="s">
        <v>172</v>
      </c>
      <c r="J113" s="32">
        <v>1801</v>
      </c>
      <c r="K113" s="28">
        <v>1815</v>
      </c>
      <c r="L113" s="27" t="s">
        <v>314</v>
      </c>
      <c r="M113" s="28" t="s">
        <v>419</v>
      </c>
      <c r="N113" s="28" t="s">
        <v>299</v>
      </c>
      <c r="O113" s="26" t="s">
        <v>371</v>
      </c>
    </row>
    <row r="114" spans="1:15" ht="15.6" x14ac:dyDescent="0.3">
      <c r="A114" s="26" t="s">
        <v>372</v>
      </c>
      <c r="B114" s="27" t="s">
        <v>171</v>
      </c>
      <c r="C114" s="28" t="s">
        <v>652</v>
      </c>
      <c r="D114" s="27" t="s">
        <v>314</v>
      </c>
      <c r="E114" s="28" t="s">
        <v>419</v>
      </c>
      <c r="F114" s="28" t="s">
        <v>299</v>
      </c>
      <c r="G114" s="28" t="s">
        <v>315</v>
      </c>
      <c r="H114" s="28" t="s">
        <v>15</v>
      </c>
      <c r="I114" s="27"/>
      <c r="J114" s="32"/>
      <c r="K114" s="28">
        <v>1815</v>
      </c>
      <c r="L114" s="27" t="s">
        <v>314</v>
      </c>
      <c r="M114" s="28" t="s">
        <v>419</v>
      </c>
      <c r="N114" s="28" t="s">
        <v>299</v>
      </c>
      <c r="O114" s="26"/>
    </row>
    <row r="115" spans="1:15" ht="31.2" x14ac:dyDescent="0.3">
      <c r="A115" s="26" t="s">
        <v>104</v>
      </c>
      <c r="B115" s="27" t="s">
        <v>105</v>
      </c>
      <c r="C115" s="28">
        <v>1487</v>
      </c>
      <c r="D115" s="27" t="s">
        <v>44</v>
      </c>
      <c r="E115" s="28" t="s">
        <v>420</v>
      </c>
      <c r="F115" s="28" t="s">
        <v>29</v>
      </c>
      <c r="G115" s="28">
        <v>1811</v>
      </c>
      <c r="H115" s="28" t="s">
        <v>37</v>
      </c>
      <c r="I115" s="27"/>
      <c r="J115" s="32"/>
      <c r="K115" s="28">
        <v>1815</v>
      </c>
      <c r="L115" s="27" t="s">
        <v>38</v>
      </c>
      <c r="M115" s="28" t="s">
        <v>421</v>
      </c>
      <c r="N115" s="28" t="s">
        <v>39</v>
      </c>
      <c r="O115" s="26"/>
    </row>
    <row r="116" spans="1:15" ht="15.6" x14ac:dyDescent="0.3">
      <c r="A116" s="26" t="s">
        <v>106</v>
      </c>
      <c r="B116" s="27" t="s">
        <v>654</v>
      </c>
      <c r="C116" s="28" t="s">
        <v>655</v>
      </c>
      <c r="D116" s="27" t="s">
        <v>51</v>
      </c>
      <c r="E116" s="28" t="s">
        <v>420</v>
      </c>
      <c r="F116" s="28" t="s">
        <v>61</v>
      </c>
      <c r="G116" s="28">
        <v>1811</v>
      </c>
      <c r="H116" s="28" t="s">
        <v>37</v>
      </c>
      <c r="I116" s="27"/>
      <c r="J116" s="32"/>
      <c r="K116" s="28">
        <v>1815</v>
      </c>
      <c r="L116" s="27" t="s">
        <v>38</v>
      </c>
      <c r="M116" s="28" t="s">
        <v>421</v>
      </c>
      <c r="N116" s="28" t="s">
        <v>39</v>
      </c>
      <c r="O116" s="26"/>
    </row>
  </sheetData>
  <autoFilter ref="A4:O116" xr:uid="{00000000-0009-0000-0000-000005000000}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D20"/>
  <sheetViews>
    <sheetView workbookViewId="0">
      <selection activeCell="H16" sqref="H16"/>
    </sheetView>
  </sheetViews>
  <sheetFormatPr defaultRowHeight="14.4" x14ac:dyDescent="0.3"/>
  <cols>
    <col min="1" max="1" width="11.21875" customWidth="1"/>
    <col min="2" max="2" width="17.5546875" bestFit="1" customWidth="1"/>
    <col min="3" max="3" width="14.109375" bestFit="1" customWidth="1"/>
    <col min="4" max="4" width="15.5546875" customWidth="1"/>
  </cols>
  <sheetData>
    <row r="1" spans="1:4" x14ac:dyDescent="0.3">
      <c r="A1" s="47" t="s">
        <v>674</v>
      </c>
      <c r="B1" s="47"/>
      <c r="C1" s="47"/>
      <c r="D1" s="47"/>
    </row>
    <row r="3" spans="1:4" x14ac:dyDescent="0.3">
      <c r="A3" s="18" t="s">
        <v>3</v>
      </c>
      <c r="B3" s="16" t="s">
        <v>667</v>
      </c>
      <c r="C3" s="12" t="s">
        <v>436</v>
      </c>
      <c r="D3" s="12" t="s">
        <v>675</v>
      </c>
    </row>
    <row r="4" spans="1:4" x14ac:dyDescent="0.3">
      <c r="A4" s="9" t="s">
        <v>61</v>
      </c>
      <c r="B4" s="11">
        <v>1</v>
      </c>
      <c r="C4" s="5">
        <v>2</v>
      </c>
      <c r="D4" s="6">
        <f>(B4/C4)*100</f>
        <v>50</v>
      </c>
    </row>
    <row r="5" spans="1:4" x14ac:dyDescent="0.3">
      <c r="A5" s="9" t="s">
        <v>299</v>
      </c>
      <c r="B5" s="11">
        <v>45</v>
      </c>
      <c r="C5" s="5">
        <v>69</v>
      </c>
      <c r="D5" s="6">
        <f t="shared" ref="D5:D14" si="0">(B5/C5)*100</f>
        <v>65.217391304347828</v>
      </c>
    </row>
    <row r="6" spans="1:4" x14ac:dyDescent="0.3">
      <c r="A6" s="9" t="s">
        <v>36</v>
      </c>
      <c r="B6" s="11">
        <v>6</v>
      </c>
      <c r="C6" s="5">
        <v>8</v>
      </c>
      <c r="D6" s="6">
        <f t="shared" si="0"/>
        <v>75</v>
      </c>
    </row>
    <row r="7" spans="1:4" x14ac:dyDescent="0.3">
      <c r="A7" s="9" t="s">
        <v>55</v>
      </c>
      <c r="B7" s="11">
        <v>1</v>
      </c>
      <c r="C7" s="5">
        <v>1</v>
      </c>
      <c r="D7" s="7">
        <f t="shared" si="0"/>
        <v>100</v>
      </c>
    </row>
    <row r="8" spans="1:4" x14ac:dyDescent="0.3">
      <c r="A8" s="9" t="s">
        <v>137</v>
      </c>
      <c r="B8" s="11">
        <v>22</v>
      </c>
      <c r="C8" s="5">
        <v>51</v>
      </c>
      <c r="D8" s="38">
        <f t="shared" si="0"/>
        <v>43.137254901960787</v>
      </c>
    </row>
    <row r="9" spans="1:4" x14ac:dyDescent="0.3">
      <c r="A9" s="9" t="s">
        <v>225</v>
      </c>
      <c r="B9" s="11">
        <v>24</v>
      </c>
      <c r="C9" s="5">
        <v>36</v>
      </c>
      <c r="D9" s="6">
        <f t="shared" si="0"/>
        <v>66.666666666666657</v>
      </c>
    </row>
    <row r="10" spans="1:4" x14ac:dyDescent="0.3">
      <c r="A10" s="9" t="s">
        <v>285</v>
      </c>
      <c r="B10" s="11">
        <v>2</v>
      </c>
      <c r="C10" s="5">
        <v>2</v>
      </c>
      <c r="D10" s="7">
        <f t="shared" si="0"/>
        <v>100</v>
      </c>
    </row>
    <row r="11" spans="1:4" x14ac:dyDescent="0.3">
      <c r="A11" s="9" t="s">
        <v>112</v>
      </c>
      <c r="B11" s="11">
        <v>1</v>
      </c>
      <c r="C11" s="5">
        <v>8</v>
      </c>
      <c r="D11" s="38">
        <f t="shared" si="0"/>
        <v>12.5</v>
      </c>
    </row>
    <row r="12" spans="1:4" x14ac:dyDescent="0.3">
      <c r="A12" s="9" t="s">
        <v>29</v>
      </c>
      <c r="B12" s="11">
        <v>2</v>
      </c>
      <c r="C12" s="5">
        <v>6</v>
      </c>
      <c r="D12" s="38">
        <f t="shared" si="0"/>
        <v>33.333333333333329</v>
      </c>
    </row>
    <row r="13" spans="1:4" x14ac:dyDescent="0.3">
      <c r="A13" s="9" t="s">
        <v>52</v>
      </c>
      <c r="B13" s="11">
        <v>1</v>
      </c>
      <c r="C13" s="5">
        <v>1</v>
      </c>
      <c r="D13" s="7">
        <f t="shared" si="0"/>
        <v>100</v>
      </c>
    </row>
    <row r="14" spans="1:4" x14ac:dyDescent="0.3">
      <c r="A14" s="9" t="s">
        <v>13</v>
      </c>
      <c r="B14" s="11">
        <v>8</v>
      </c>
      <c r="C14" s="5">
        <v>15</v>
      </c>
      <c r="D14" s="6">
        <f t="shared" si="0"/>
        <v>53.333333333333336</v>
      </c>
    </row>
    <row r="15" spans="1:4" x14ac:dyDescent="0.3">
      <c r="A15" s="29" t="s">
        <v>422</v>
      </c>
      <c r="B15" s="17">
        <v>113</v>
      </c>
      <c r="C15" s="12">
        <f>SUM(C4:C14)</f>
        <v>199</v>
      </c>
      <c r="D15" s="15">
        <f>(B15/C15)*100</f>
        <v>56.78391959798995</v>
      </c>
    </row>
    <row r="16" spans="1:4" x14ac:dyDescent="0.3">
      <c r="C16" s="4"/>
      <c r="D16" s="4"/>
    </row>
    <row r="17" spans="3:4" x14ac:dyDescent="0.3">
      <c r="C17" s="4"/>
      <c r="D17" s="4"/>
    </row>
    <row r="18" spans="3:4" x14ac:dyDescent="0.3">
      <c r="C18" s="4"/>
      <c r="D18" s="4"/>
    </row>
    <row r="19" spans="3:4" x14ac:dyDescent="0.3">
      <c r="C19" s="4"/>
      <c r="D19" s="4"/>
    </row>
    <row r="20" spans="3:4" x14ac:dyDescent="0.3">
      <c r="C20" s="4"/>
      <c r="D20" s="4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D14"/>
  <sheetViews>
    <sheetView workbookViewId="0">
      <selection activeCell="I26" sqref="I26"/>
    </sheetView>
  </sheetViews>
  <sheetFormatPr defaultRowHeight="14.4" x14ac:dyDescent="0.3"/>
  <cols>
    <col min="1" max="1" width="18" customWidth="1"/>
    <col min="2" max="2" width="17.5546875" bestFit="1" customWidth="1"/>
    <col min="3" max="3" width="14.109375" bestFit="1" customWidth="1"/>
    <col min="4" max="4" width="13.77734375" bestFit="1" customWidth="1"/>
  </cols>
  <sheetData>
    <row r="1" spans="1:4" x14ac:dyDescent="0.3">
      <c r="A1" s="47" t="s">
        <v>676</v>
      </c>
      <c r="B1" s="47"/>
      <c r="C1" s="47"/>
      <c r="D1" s="47"/>
    </row>
    <row r="3" spans="1:4" x14ac:dyDescent="0.3">
      <c r="A3" s="18" t="s">
        <v>1</v>
      </c>
      <c r="B3" s="12" t="s">
        <v>667</v>
      </c>
      <c r="C3" s="12" t="s">
        <v>436</v>
      </c>
      <c r="D3" s="12" t="s">
        <v>675</v>
      </c>
    </row>
    <row r="4" spans="1:4" x14ac:dyDescent="0.3">
      <c r="A4" s="9" t="s">
        <v>11</v>
      </c>
      <c r="B4" s="11">
        <v>6</v>
      </c>
      <c r="C4" s="5">
        <v>8</v>
      </c>
      <c r="D4" s="6">
        <f>(B4/C4)*100</f>
        <v>75</v>
      </c>
    </row>
    <row r="5" spans="1:4" x14ac:dyDescent="0.3">
      <c r="A5" s="9" t="s">
        <v>366</v>
      </c>
      <c r="B5" s="11">
        <v>3</v>
      </c>
      <c r="C5" s="5">
        <v>3</v>
      </c>
      <c r="D5" s="6">
        <f t="shared" ref="D5:D13" si="0">(B5/C5)*100</f>
        <v>100</v>
      </c>
    </row>
    <row r="6" spans="1:4" x14ac:dyDescent="0.3">
      <c r="A6" s="9" t="s">
        <v>49</v>
      </c>
      <c r="B6" s="11">
        <v>5</v>
      </c>
      <c r="C6" s="5">
        <v>7</v>
      </c>
      <c r="D6" s="6">
        <f t="shared" si="0"/>
        <v>71.428571428571431</v>
      </c>
    </row>
    <row r="7" spans="1:4" x14ac:dyDescent="0.3">
      <c r="A7" s="9" t="s">
        <v>271</v>
      </c>
      <c r="B7" s="11">
        <v>5</v>
      </c>
      <c r="C7" s="5">
        <v>5</v>
      </c>
      <c r="D7" s="6">
        <f t="shared" si="0"/>
        <v>100</v>
      </c>
    </row>
    <row r="8" spans="1:4" x14ac:dyDescent="0.3">
      <c r="A8" s="9" t="s">
        <v>83</v>
      </c>
      <c r="B8" s="11">
        <v>7</v>
      </c>
      <c r="C8" s="5">
        <v>8</v>
      </c>
      <c r="D8" s="6">
        <f t="shared" si="0"/>
        <v>87.5</v>
      </c>
    </row>
    <row r="9" spans="1:4" x14ac:dyDescent="0.3">
      <c r="A9" s="9" t="s">
        <v>136</v>
      </c>
      <c r="B9" s="11">
        <v>5</v>
      </c>
      <c r="C9" s="5">
        <v>16</v>
      </c>
      <c r="D9" s="38">
        <f t="shared" si="0"/>
        <v>31.25</v>
      </c>
    </row>
    <row r="10" spans="1:4" x14ac:dyDescent="0.3">
      <c r="A10" s="9" t="s">
        <v>88</v>
      </c>
      <c r="B10" s="11">
        <v>4</v>
      </c>
      <c r="C10" s="5">
        <v>8</v>
      </c>
      <c r="D10" s="7">
        <f t="shared" si="0"/>
        <v>50</v>
      </c>
    </row>
    <row r="11" spans="1:4" x14ac:dyDescent="0.3">
      <c r="A11" s="9" t="s">
        <v>292</v>
      </c>
      <c r="B11" s="11">
        <v>9</v>
      </c>
      <c r="C11" s="5">
        <v>9</v>
      </c>
      <c r="D11" s="6">
        <f t="shared" si="0"/>
        <v>100</v>
      </c>
    </row>
    <row r="12" spans="1:4" x14ac:dyDescent="0.3">
      <c r="A12" s="9" t="s">
        <v>353</v>
      </c>
      <c r="B12" s="11">
        <v>3</v>
      </c>
      <c r="C12" s="5">
        <v>3</v>
      </c>
      <c r="D12" s="6">
        <f t="shared" si="0"/>
        <v>100</v>
      </c>
    </row>
    <row r="13" spans="1:4" x14ac:dyDescent="0.3">
      <c r="A13" s="9" t="s">
        <v>171</v>
      </c>
      <c r="B13" s="11">
        <v>4</v>
      </c>
      <c r="C13" s="5">
        <v>5</v>
      </c>
      <c r="D13" s="6">
        <f t="shared" si="0"/>
        <v>80</v>
      </c>
    </row>
    <row r="14" spans="1:4" x14ac:dyDescent="0.3">
      <c r="A14" s="29" t="s">
        <v>422</v>
      </c>
      <c r="B14" s="14">
        <v>51</v>
      </c>
      <c r="C14" s="12">
        <f>SUM(C4:C13)</f>
        <v>72</v>
      </c>
      <c r="D14" s="15">
        <f>(B14/C14)*100</f>
        <v>70.833333333333343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B18"/>
  <sheetViews>
    <sheetView workbookViewId="0">
      <selection activeCell="M18" sqref="M18"/>
    </sheetView>
  </sheetViews>
  <sheetFormatPr defaultRowHeight="14.4" x14ac:dyDescent="0.3"/>
  <cols>
    <col min="1" max="1" width="18.5546875" customWidth="1"/>
    <col min="2" max="2" width="16.21875" customWidth="1"/>
  </cols>
  <sheetData>
    <row r="1" spans="1:2" x14ac:dyDescent="0.3">
      <c r="A1" s="47" t="s">
        <v>677</v>
      </c>
      <c r="B1" s="47"/>
    </row>
    <row r="3" spans="1:2" x14ac:dyDescent="0.3">
      <c r="A3" s="18" t="s">
        <v>417</v>
      </c>
      <c r="B3" s="16" t="s">
        <v>667</v>
      </c>
    </row>
    <row r="4" spans="1:2" x14ac:dyDescent="0.3">
      <c r="A4" s="30" t="s">
        <v>420</v>
      </c>
      <c r="B4" s="31"/>
    </row>
    <row r="5" spans="1:2" x14ac:dyDescent="0.3">
      <c r="A5" s="39" t="s">
        <v>420</v>
      </c>
      <c r="B5" s="11">
        <v>4</v>
      </c>
    </row>
    <row r="6" spans="1:2" x14ac:dyDescent="0.3">
      <c r="A6" s="30" t="s">
        <v>418</v>
      </c>
      <c r="B6" s="31"/>
    </row>
    <row r="7" spans="1:2" x14ac:dyDescent="0.3">
      <c r="A7" s="39" t="s">
        <v>296</v>
      </c>
      <c r="B7" s="11">
        <v>2</v>
      </c>
    </row>
    <row r="8" spans="1:2" x14ac:dyDescent="0.3">
      <c r="A8" s="39" t="s">
        <v>420</v>
      </c>
      <c r="B8" s="11">
        <v>20</v>
      </c>
    </row>
    <row r="9" spans="1:2" x14ac:dyDescent="0.3">
      <c r="A9" s="39" t="s">
        <v>12</v>
      </c>
      <c r="B9" s="11">
        <v>24</v>
      </c>
    </row>
    <row r="10" spans="1:2" x14ac:dyDescent="0.3">
      <c r="A10" s="39" t="s">
        <v>419</v>
      </c>
      <c r="B10" s="11">
        <v>3</v>
      </c>
    </row>
    <row r="11" spans="1:2" x14ac:dyDescent="0.3">
      <c r="A11" s="39" t="s">
        <v>421</v>
      </c>
      <c r="B11" s="11">
        <v>4</v>
      </c>
    </row>
    <row r="12" spans="1:2" x14ac:dyDescent="0.3">
      <c r="A12" s="30" t="s">
        <v>419</v>
      </c>
      <c r="B12" s="31"/>
    </row>
    <row r="13" spans="1:2" x14ac:dyDescent="0.3">
      <c r="A13" s="39" t="s">
        <v>420</v>
      </c>
      <c r="B13" s="11">
        <v>1</v>
      </c>
    </row>
    <row r="14" spans="1:2" x14ac:dyDescent="0.3">
      <c r="A14" s="39" t="s">
        <v>419</v>
      </c>
      <c r="B14" s="11">
        <v>43</v>
      </c>
    </row>
    <row r="15" spans="1:2" x14ac:dyDescent="0.3">
      <c r="A15" s="30" t="s">
        <v>421</v>
      </c>
      <c r="B15" s="31"/>
    </row>
    <row r="16" spans="1:2" x14ac:dyDescent="0.3">
      <c r="A16" s="39" t="s">
        <v>420</v>
      </c>
      <c r="B16" s="11">
        <v>7</v>
      </c>
    </row>
    <row r="17" spans="1:2" x14ac:dyDescent="0.3">
      <c r="A17" s="39" t="s">
        <v>12</v>
      </c>
      <c r="B17" s="11">
        <v>4</v>
      </c>
    </row>
    <row r="18" spans="1:2" x14ac:dyDescent="0.3">
      <c r="A18" s="29" t="s">
        <v>422</v>
      </c>
      <c r="B18" s="17">
        <v>112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Main List</vt:lpstr>
      <vt:lpstr>City</vt:lpstr>
      <vt:lpstr>Artist</vt:lpstr>
      <vt:lpstr>Location</vt:lpstr>
      <vt:lpstr>Returned Status</vt:lpstr>
      <vt:lpstr>List of Returned</vt:lpstr>
      <vt:lpstr>Ret. - City</vt:lpstr>
      <vt:lpstr>Ret. - Artist</vt:lpstr>
      <vt:lpstr>Ret. - Location</vt:lpstr>
      <vt:lpstr>List of Not Ret. Works</vt:lpstr>
      <vt:lpstr>NR - City</vt:lpstr>
      <vt:lpstr>NR - Artist</vt:lpstr>
      <vt:lpstr>List of Location in France</vt:lpstr>
      <vt:lpstr>Location in France</vt:lpstr>
      <vt:lpstr>List of Paintings fr Pitti</vt:lpstr>
      <vt:lpstr>Artist - Palazzo Pitti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Clarabut</dc:creator>
  <cp:lastModifiedBy>Cockarill, Nicola</cp:lastModifiedBy>
  <dcterms:created xsi:type="dcterms:W3CDTF">2013-05-04T14:46:06Z</dcterms:created>
  <dcterms:modified xsi:type="dcterms:W3CDTF">2023-08-01T13:39:36Z</dcterms:modified>
</cp:coreProperties>
</file>